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4995" tabRatio="493" activeTab="0"/>
  </bookViews>
  <sheets>
    <sheet name="2006" sheetId="1" r:id="rId1"/>
    <sheet name="2006_details" sheetId="2" r:id="rId2"/>
    <sheet name="---Notes" sheetId="3" r:id="rId3"/>
  </sheets>
  <externalReferences>
    <externalReference r:id="rId6"/>
    <externalReference r:id="rId7"/>
  </externalReferences>
  <definedNames>
    <definedName name="__ftnref1">'2006'!#REF!</definedName>
    <definedName name="_A1">'2006'!#REF!</definedName>
    <definedName name="_ftn1" localSheetId="0">'2006'!$A$55</definedName>
    <definedName name="_ftn10">'2006'!#REF!</definedName>
    <definedName name="_ftn2" localSheetId="0">'2006'!$A$56</definedName>
    <definedName name="_ftn3" localSheetId="0">'2006'!$A$59</definedName>
    <definedName name="_ftn4" localSheetId="0">'2006'!#REF!</definedName>
    <definedName name="_ftn5" localSheetId="0">'2006'!$A$57</definedName>
    <definedName name="_ftn6" localSheetId="0">'2006'!$A$58</definedName>
    <definedName name="_ftn7" localSheetId="0">'2006'!#REF!</definedName>
    <definedName name="_ftn8" localSheetId="0">'2006'!#REF!</definedName>
    <definedName name="_ftn9" localSheetId="0">'2006'!#REF!</definedName>
    <definedName name="_ftnref1" localSheetId="0">'2006'!$B$4</definedName>
    <definedName name="_ftnref10">'2006'!#REF!</definedName>
    <definedName name="_ftnref2" localSheetId="0">'2006'!$D$4</definedName>
    <definedName name="_ftnref3" localSheetId="0">'2006'!$K$3</definedName>
    <definedName name="_ftnref4" localSheetId="0">'2006'!$M$3</definedName>
    <definedName name="_ftnref5" localSheetId="0">'2006'!#REF!</definedName>
    <definedName name="_ftnref6" localSheetId="0">'2006'!#REF!</definedName>
    <definedName name="_ftnref7" localSheetId="0">'2006'!#REF!</definedName>
    <definedName name="_ftnref8" localSheetId="0">'2006'!#REF!</definedName>
    <definedName name="_ftnref9" localSheetId="0">'2006'!#REF!</definedName>
    <definedName name="OLE_LINK1" localSheetId="2">'---Notes'!$B$33</definedName>
    <definedName name="OLE_LINK3" localSheetId="2">'---Notes'!$B$8</definedName>
    <definedName name="_xlnm.Print_Area" localSheetId="0">'2006'!$A$1:$Q$59</definedName>
    <definedName name="_xlnm.Print_Area" localSheetId="1">'2006_details'!$A$1:$V$54</definedName>
  </definedNames>
  <calcPr fullCalcOnLoad="1"/>
</workbook>
</file>

<file path=xl/comments1.xml><?xml version="1.0" encoding="utf-8"?>
<comments xmlns="http://schemas.openxmlformats.org/spreadsheetml/2006/main">
  <authors>
    <author>Proskurovska</author>
  </authors>
  <commentList>
    <comment ref="C19" authorId="0">
      <text>
        <r>
          <rPr>
            <b/>
            <sz val="8"/>
            <rFont val="Tahoma"/>
            <family val="0"/>
          </rPr>
          <t>Proskurovska:</t>
        </r>
        <r>
          <rPr>
            <sz val="8"/>
            <rFont val="Tahoma"/>
            <family val="0"/>
          </rPr>
          <t xml:space="preserve">
ABB: The significant increase in the number of branches is due to a change in the definition of branches in accordance with the ECB methodology, where they are considered as entities  through which banks operate, e.g. branches, offices, representative units and distant working places.</t>
        </r>
      </text>
    </comment>
    <comment ref="G19" authorId="0">
      <text>
        <r>
          <rPr>
            <b/>
            <sz val="8"/>
            <rFont val="Tahoma"/>
            <family val="0"/>
          </rPr>
          <t>Proskurovska:</t>
        </r>
        <r>
          <rPr>
            <sz val="8"/>
            <rFont val="Tahoma"/>
            <family val="0"/>
          </rPr>
          <t xml:space="preserve">
Loans are Net of Provisions</t>
        </r>
      </text>
    </comment>
  </commentList>
</comments>
</file>

<file path=xl/comments2.xml><?xml version="1.0" encoding="utf-8"?>
<comments xmlns="http://schemas.openxmlformats.org/spreadsheetml/2006/main">
  <authors>
    <author>Proskurovska</author>
    <author>EET</author>
  </authors>
  <commentList>
    <comment ref="B19" authorId="0">
      <text>
        <r>
          <rPr>
            <b/>
            <sz val="8"/>
            <rFont val="Tahoma"/>
            <family val="0"/>
          </rPr>
          <t>Proskurovska:</t>
        </r>
        <r>
          <rPr>
            <sz val="8"/>
            <rFont val="Tahoma"/>
            <family val="0"/>
          </rPr>
          <t xml:space="preserve">
ABB: figure is net of provisions</t>
        </r>
      </text>
    </comment>
    <comment ref="D19" authorId="0">
      <text>
        <r>
          <rPr>
            <b/>
            <sz val="8"/>
            <rFont val="Tahoma"/>
            <family val="0"/>
          </rPr>
          <t>Proskurovska:</t>
        </r>
        <r>
          <rPr>
            <sz val="8"/>
            <rFont val="Tahoma"/>
            <family val="0"/>
          </rPr>
          <t xml:space="preserve">
ABB: figure is net of provisions</t>
        </r>
      </text>
    </comment>
    <comment ref="F19" authorId="0">
      <text>
        <r>
          <rPr>
            <b/>
            <sz val="8"/>
            <rFont val="Tahoma"/>
            <family val="0"/>
          </rPr>
          <t>Proskurovska:</t>
        </r>
        <r>
          <rPr>
            <sz val="8"/>
            <rFont val="Tahoma"/>
            <family val="0"/>
          </rPr>
          <t xml:space="preserve">
ABB: figure is net of provisions</t>
        </r>
      </text>
    </comment>
    <comment ref="H19" authorId="0">
      <text>
        <r>
          <rPr>
            <b/>
            <sz val="8"/>
            <rFont val="Tahoma"/>
            <family val="0"/>
          </rPr>
          <t>Proskurovska:</t>
        </r>
        <r>
          <rPr>
            <sz val="8"/>
            <rFont val="Tahoma"/>
            <family val="0"/>
          </rPr>
          <t xml:space="preserve">
ABB: figure is net of provisions</t>
        </r>
      </text>
    </comment>
    <comment ref="B8" authorId="1">
      <text>
        <r>
          <rPr>
            <b/>
            <sz val="12"/>
            <rFont val="Tahoma"/>
            <family val="2"/>
          </rPr>
          <t>Loans total bn includes other loans as well</t>
        </r>
        <r>
          <rPr>
            <sz val="8"/>
            <rFont val="Tahoma"/>
            <family val="0"/>
          </rPr>
          <t xml:space="preserve">
</t>
        </r>
      </text>
    </comment>
  </commentList>
</comments>
</file>

<file path=xl/sharedStrings.xml><?xml version="1.0" encoding="utf-8"?>
<sst xmlns="http://schemas.openxmlformats.org/spreadsheetml/2006/main" count="329" uniqueCount="177">
  <si>
    <t>Country</t>
  </si>
  <si>
    <t>Banks</t>
  </si>
  <si>
    <t>Staff</t>
  </si>
  <si>
    <t>Total assets</t>
  </si>
  <si>
    <t>TOTAL</t>
  </si>
  <si>
    <t>Deposits (including current accounts, savings deposits and certificates of deposit) received from non-bank customers (resident and non-resident).</t>
  </si>
  <si>
    <t>Loans and advances to non-bank customers (resident and non-resident).</t>
  </si>
  <si>
    <t>Exchange Rate</t>
  </si>
  <si>
    <t>[1]</t>
  </si>
  <si>
    <t>[2]</t>
  </si>
  <si>
    <t>[3]</t>
  </si>
  <si>
    <t>[4]</t>
  </si>
  <si>
    <t>[5]</t>
  </si>
  <si>
    <t>Belgium</t>
  </si>
  <si>
    <t>Denmark</t>
  </si>
  <si>
    <t>Germany</t>
  </si>
  <si>
    <t>Greece</t>
  </si>
  <si>
    <t>Spain</t>
  </si>
  <si>
    <t>France</t>
  </si>
  <si>
    <t>Ireland</t>
  </si>
  <si>
    <t>Iceland</t>
  </si>
  <si>
    <t>Italy</t>
  </si>
  <si>
    <t>Luxembourg</t>
  </si>
  <si>
    <t>Netherlands</t>
  </si>
  <si>
    <t>Norway</t>
  </si>
  <si>
    <t>Austria</t>
  </si>
  <si>
    <t>Finland</t>
  </si>
  <si>
    <t>Sweden</t>
  </si>
  <si>
    <t>Switzerland</t>
  </si>
  <si>
    <t>United Kingdom</t>
  </si>
  <si>
    <t>(1 EUR =)</t>
  </si>
  <si>
    <t>(bn)</t>
  </si>
  <si>
    <t>Total (bn)</t>
  </si>
  <si>
    <t>Corporate (bn)</t>
  </si>
  <si>
    <t>Consumer credit (bn)</t>
  </si>
  <si>
    <t>Private individuals (bn)</t>
  </si>
  <si>
    <t>Bonds (bn)</t>
  </si>
  <si>
    <t>Capital and reserves</t>
  </si>
  <si>
    <t>Estonia</t>
  </si>
  <si>
    <t>Czech Republic</t>
  </si>
  <si>
    <t>Cyprus</t>
  </si>
  <si>
    <t>Poland</t>
  </si>
  <si>
    <t>Slovakia</t>
  </si>
  <si>
    <t>Slovenia</t>
  </si>
  <si>
    <t>Hungary</t>
  </si>
  <si>
    <t>Latvia</t>
  </si>
  <si>
    <t>Malta</t>
  </si>
  <si>
    <t>Loans</t>
  </si>
  <si>
    <t>Deposits</t>
  </si>
  <si>
    <t>[6]</t>
  </si>
  <si>
    <t>Securities acquired: stocks, bonds, treasury bills, etc.</t>
  </si>
  <si>
    <t>Securities acquired</t>
  </si>
  <si>
    <t>Lending for housing purchase (bn)</t>
  </si>
  <si>
    <t>Stocks and shares (bn)</t>
  </si>
  <si>
    <t>All figures in the table include foreign banks located in that country via branches or subsidiaries.</t>
  </si>
  <si>
    <t>Full-time employees or equivalent.</t>
  </si>
  <si>
    <t>Debt securities issued by banks.</t>
  </si>
  <si>
    <t>Lithuania</t>
  </si>
  <si>
    <t>EBF Members: EURO AREA</t>
  </si>
  <si>
    <t>EBF Members: NON-EURO AREA</t>
  </si>
  <si>
    <t>EBF Associates</t>
  </si>
  <si>
    <t>Albania</t>
  </si>
  <si>
    <t>Andorra</t>
  </si>
  <si>
    <t>Armenia</t>
  </si>
  <si>
    <t>Bulgaria</t>
  </si>
  <si>
    <t>Croatia</t>
  </si>
  <si>
    <t>Monaco</t>
  </si>
  <si>
    <t>Romania</t>
  </si>
  <si>
    <t>Russia</t>
  </si>
  <si>
    <t>Turkey</t>
  </si>
  <si>
    <t>Montenegro</t>
  </si>
  <si>
    <t>GENERAL STATISTICS ON THE EUROPEAN BANKING SECTOR as at 31.12.2006</t>
  </si>
  <si>
    <t>DETAILED VIEW OF GENERAL STATISTICS ON THE EUROPEAN BANKING SECTOR as at 31.12.2006</t>
  </si>
  <si>
    <t>EU-27</t>
  </si>
  <si>
    <t>EBF Members</t>
  </si>
  <si>
    <t>EURO area</t>
  </si>
  <si>
    <t>Subtotals</t>
  </si>
  <si>
    <t>Ukraine</t>
  </si>
  <si>
    <t>-</t>
  </si>
  <si>
    <t>NOTES</t>
  </si>
  <si>
    <t>Compilation of General Statistics on European Financial Sector 2006</t>
  </si>
  <si>
    <t>Central Bank of Ireland Quarterly Bulletin, No.1 2007, Statistical Appendix, pp 5-6. Reporting Institutions = 77, minus three Building Societies = 73</t>
  </si>
  <si>
    <t>Branches</t>
  </si>
  <si>
    <t>IBF member survey/estimates, (minus building societies) = 879</t>
  </si>
  <si>
    <t>IBF member survey/estimates, (minus Building Societies) = 40,000</t>
  </si>
  <si>
    <t xml:space="preserve">Total Assets* </t>
  </si>
  <si>
    <t>Central Bank of Ireland Quarterly Bulletin, No.2 2007, Statistical Appendix, Table C3, Total Assets  €1,178,128m</t>
  </si>
  <si>
    <t>Loans*</t>
  </si>
  <si>
    <t>Central Bank of Ireland Quarterly Bulletin, No.2 2007, Statistical Appendix, Table C3,  Assets</t>
  </si>
  <si>
    <t xml:space="preserve">Sum of </t>
  </si>
  <si>
    <t xml:space="preserve">Loans to general government (€25,596m), plus </t>
  </si>
  <si>
    <t>Loans to other residents (€492,816m)</t>
  </si>
  <si>
    <t>= €518,412m</t>
  </si>
  <si>
    <t>Securities acquired*</t>
  </si>
  <si>
    <t>Central Bank of Ireland Quarterly Bulletin, No.2 2007, Statistical Appendix, Table C3, Assets</t>
  </si>
  <si>
    <t>Sum of</t>
  </si>
  <si>
    <t>= €228,092m</t>
  </si>
  <si>
    <t>Deposits*</t>
  </si>
  <si>
    <t>Central Bank of Ireland Quarterly Bulletin, No.2 2007, Statistical Appendix, Table C3, Liabilities</t>
  </si>
  <si>
    <t xml:space="preserve"> Deposits from general government (€11,675m), plus </t>
  </si>
  <si>
    <t xml:space="preserve"> Deposits from other residents (€270,816m)</t>
  </si>
  <si>
    <t>= €282,491m</t>
  </si>
  <si>
    <t>Debt securities issued*</t>
  </si>
  <si>
    <t>Central Bank of Ireland Quarterly Bulletin, No.2 2007, Statistical Appendix, Table C3, Liabilities, = €238,541m</t>
  </si>
  <si>
    <t>Capital and reserves*</t>
  </si>
  <si>
    <t>2006 (detail)</t>
  </si>
  <si>
    <t>Loan details</t>
  </si>
  <si>
    <t>Corporate loans*</t>
  </si>
  <si>
    <t>Central Bank of Ireland Quarterly Bulletin, No.2 2007, Statistical Appendix, Table C8, Corporate – sum of all sectors less Personal (private households), €182,614m (€316,665m minus €134,051m)</t>
  </si>
  <si>
    <t xml:space="preserve">plus </t>
  </si>
  <si>
    <t>Central Bank of Ireland Quarterly Bulletin, No.2 2007, Statistical Appendix, Table C9</t>
  </si>
  <si>
    <t>Non-resident non Government credit, less Personal (private households), €181,207m (€185,330m minus €4,123m)</t>
  </si>
  <si>
    <t>= €363,821m</t>
  </si>
  <si>
    <t xml:space="preserve">Lending for house purchase* </t>
  </si>
  <si>
    <t>Central Bank of Ireland Quarterly Bulletin, No.2 2007, Statistical Appendix, Table C8</t>
  </si>
  <si>
    <t>– House mortgage finance €110,603m</t>
  </si>
  <si>
    <t>Consumer credit*</t>
  </si>
  <si>
    <t>Central Bank of Ireland Quarterly Bulletin, No.2 2007, Statistical Appendix, Table C8,  Personal (private households), Other personal €16,984m</t>
  </si>
  <si>
    <t>Securities acquired details</t>
  </si>
  <si>
    <t>Bonds*</t>
  </si>
  <si>
    <t>Central Bank of Ireland Quarterly Bulletin, No.2 2007, Statistical Appendix, Table C3</t>
  </si>
  <si>
    <t>Holdings of securities €213,046m</t>
  </si>
  <si>
    <t>Stock and shares*</t>
  </si>
  <si>
    <t>Holdings of shares and other equity €15,046m</t>
  </si>
  <si>
    <t>Deposits details</t>
  </si>
  <si>
    <t>Corporate deposits*</t>
  </si>
  <si>
    <t>Central Bank of Ireland Quarterly Bulletin, No.2 2007, Statistical Appendix, Table C9, Resident non-Government deposits – total less Personal (private households),</t>
  </si>
  <si>
    <t>€95,879m (€169,727m minus €73,848m)</t>
  </si>
  <si>
    <t>plus</t>
  </si>
  <si>
    <t>Non-resident non-Government deposits – total less Personal (private households</t>
  </si>
  <si>
    <t>€94,788m (€101,090m minus €6,302m)</t>
  </si>
  <si>
    <t>= €190,667m</t>
  </si>
  <si>
    <t>Private individuals*</t>
  </si>
  <si>
    <t>Central Bank of Ireland Quarterly Bulletin, No.2 2007, Statistical Appendix, Table C9, Resident non-Government deposits – Personal (private households),</t>
  </si>
  <si>
    <t>€73,848m</t>
  </si>
  <si>
    <t>Non-resident non-Government deposits –Personal (private households) €6,302m</t>
  </si>
  <si>
    <t>= €80,150m</t>
  </si>
  <si>
    <t>*Note:  Correct at 29 December 2006.  Figures for 31 December 2006 are not available.</t>
  </si>
  <si>
    <t>Holdings of securities € 213,046m, plus</t>
  </si>
  <si>
    <t>Holdings of shares and other equity € 15,046m</t>
  </si>
  <si>
    <t>Central Bank of Ireland Quarterly Bulletin, No.2 2007, Statistical Appendix, Table C3, € 62,545m</t>
  </si>
  <si>
    <t>Bulgaria:</t>
  </si>
  <si>
    <t>*</t>
  </si>
  <si>
    <t>Sweden:</t>
  </si>
  <si>
    <t>**</t>
  </si>
  <si>
    <t>Loans: net of provisions</t>
  </si>
  <si>
    <t>The significant increase in the number of branches is due to a change in the definition of branches in accordance with the ECB methodology, where they are considered</t>
  </si>
  <si>
    <t>as entities through which banks operate, e.g. branches, offices, representative units and distant working places.</t>
  </si>
  <si>
    <t>The old currency name (BGL) is used instead of the new one (BGN) for technical reasons</t>
  </si>
  <si>
    <t>N.A.</t>
  </si>
  <si>
    <t>Bulgaria **</t>
  </si>
  <si>
    <t>NA</t>
  </si>
  <si>
    <t>Slovenia:</t>
  </si>
  <si>
    <t>Estimates</t>
  </si>
  <si>
    <t>Belgium:</t>
  </si>
  <si>
    <t>Staff figures are provisional</t>
  </si>
  <si>
    <t xml:space="preserve">Spain: </t>
  </si>
  <si>
    <t>Loans: Figures on page 1b concerning resident private sector only</t>
  </si>
  <si>
    <t>Deposits on page 1b: estimated breakdown figures of deposits of resident private sector only</t>
  </si>
  <si>
    <t>Spain:</t>
  </si>
  <si>
    <t>To private households only</t>
  </si>
  <si>
    <t>Germany:</t>
  </si>
  <si>
    <t>Banks include total Cretit Institutions (Banks, Saving Banks, Co-operatives and Specialized Credit Institutions)</t>
  </si>
  <si>
    <t>Lending for housing purchase covers all lending to UK individuals secured by dwellings. Consumer credit covers all unsecured lending to UK individuals.</t>
  </si>
  <si>
    <t>Corporate loans, Corporate deposits : UK residents, including public sector.</t>
  </si>
  <si>
    <t>UK:</t>
  </si>
  <si>
    <t>Corporate loans, corporate deposits and private individuals deposits: Swedish residents</t>
  </si>
  <si>
    <t>Serbia</t>
  </si>
  <si>
    <t xml:space="preserve">Turkey </t>
  </si>
  <si>
    <r>
      <t xml:space="preserve">Branch offices </t>
    </r>
    <r>
      <rPr>
        <sz val="10"/>
        <color indexed="12"/>
        <rFont val="Arial"/>
        <family val="2"/>
      </rPr>
      <t>[1]</t>
    </r>
  </si>
  <si>
    <r>
      <t xml:space="preserve">Loans </t>
    </r>
    <r>
      <rPr>
        <sz val="10"/>
        <color indexed="12"/>
        <rFont val="Arial"/>
        <family val="2"/>
      </rPr>
      <t>[3]</t>
    </r>
  </si>
  <si>
    <r>
      <t xml:space="preserve">Securities acquired </t>
    </r>
    <r>
      <rPr>
        <sz val="10"/>
        <color indexed="12"/>
        <rFont val="Arial"/>
        <family val="2"/>
      </rPr>
      <t>[4]</t>
    </r>
  </si>
  <si>
    <r>
      <t xml:space="preserve">Deposits </t>
    </r>
    <r>
      <rPr>
        <sz val="10"/>
        <color indexed="12"/>
        <rFont val="Arial"/>
        <family val="2"/>
      </rPr>
      <t>[5]</t>
    </r>
  </si>
  <si>
    <r>
      <t xml:space="preserve">Debt securities issued </t>
    </r>
    <r>
      <rPr>
        <sz val="10"/>
        <color indexed="12"/>
        <rFont val="Arial"/>
        <family val="2"/>
      </rPr>
      <t>[6]</t>
    </r>
  </si>
  <si>
    <t>Liechtenstein</t>
  </si>
  <si>
    <t>Portugal (2005)</t>
  </si>
  <si>
    <t>n.a</t>
  </si>
</sst>
</file>

<file path=xl/styles.xml><?xml version="1.0" encoding="utf-8"?>
<styleSheet xmlns="http://schemas.openxmlformats.org/spreadsheetml/2006/main">
  <numFmts count="10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0_ ;[Red]\-0\ "/>
    <numFmt numFmtId="169" formatCode="#,##0_ ;[Red]\-#,##0\ "/>
    <numFmt numFmtId="170" formatCode="[$NOK]\ #,##0.00;[Red]\-[$NOK]\ #,##0.00"/>
    <numFmt numFmtId="171" formatCode="[$DKK]\ #,##0.00;[Red]\-[$DKK]\ #,##0.00"/>
    <numFmt numFmtId="172" formatCode="[$BEF]\ #,##0.0000;[Red]\-[$BEF]\ #,##0.0000"/>
    <numFmt numFmtId="173" formatCode="[$ATS]\ #,##0.0000;[Red]\-[$ATS]\ #,##0.0000"/>
    <numFmt numFmtId="174" formatCode="[$GRD]\ #,##0.0;[Red]\-[$GRD]\ #,##0.0"/>
    <numFmt numFmtId="175" formatCode="[$DEM]\ #,##0.00000;[Red]\-[$DEM]\ #,##0.00000"/>
    <numFmt numFmtId="176" formatCode="[$FRF]\ #,##0.00000;[Red]\-[$FRF]\ #,##0.00000"/>
    <numFmt numFmtId="177" formatCode="[$ITL]\ #,##0.00;[Red]\-[$ITL]\ #,##0.00"/>
    <numFmt numFmtId="178" formatCode="#,##0.00_ ;[Red]\-#,##0.00\ "/>
    <numFmt numFmtId="179" formatCode="[$ESP]\ #,##0.000;[Red]\-[$ESP]\ #,##0.000"/>
    <numFmt numFmtId="180" formatCode="[$PTE]\ #,##0.000;[Red]\-[$PTE]\ #,##0.000"/>
    <numFmt numFmtId="181" formatCode="[$FIM]\ #,##0.00000;[Red]\-[$FIM]\ #,##0.00000"/>
    <numFmt numFmtId="182" formatCode="[$ISK]\ #,##0.0;[Red]\-[$ISK]\ #,##0.0"/>
    <numFmt numFmtId="183" formatCode="[$LUF]\ #,##0.0000;[Red]\-[$LUF]\ #,##0.0000"/>
    <numFmt numFmtId="184" formatCode="[$IEP]\ #,##0.000000;[Red]\-[$IEP]\ #,##0.000000"/>
    <numFmt numFmtId="185" formatCode="[$DKK]\ #,##0.0;[Red]\-[$DKK]\ #,##0.0"/>
    <numFmt numFmtId="186" formatCode="[$NOK]\ #,##0.0;[Red]\-[$NOK]\ #,##0.0"/>
    <numFmt numFmtId="187" formatCode="[$CHF]\ #,##0.0;[Red]\-[$CHF]\ #,##0.0"/>
    <numFmt numFmtId="188" formatCode="[$GBP]\ #,##0.0;[Red]\-[$GBP]\ #,##0.0"/>
    <numFmt numFmtId="189" formatCode="[$NLG]\ #,##0.00000;[Red]\-[$NLG]\ #,##0.00000"/>
    <numFmt numFmtId="190" formatCode="[$CHF]\ #,##0.000;[Red]\-[$CHF]\ #,##0.000"/>
    <numFmt numFmtId="191" formatCode="#,##0.00\ [$€-1]"/>
    <numFmt numFmtId="192" formatCode="[$€-2]\ #,##0.00"/>
    <numFmt numFmtId="193" formatCode="[$GBP]\ #,##0.00000;[Red]\-[$GBP]\ #,##0.00000"/>
    <numFmt numFmtId="194" formatCode="[$CHF]\ #,##0.0;\-[$CHF]\ #,##0.0"/>
    <numFmt numFmtId="195" formatCode="#,##0.0\ [$LVL];[Red]\-#,##0.0\ [$LVL]"/>
    <numFmt numFmtId="196" formatCode="[$NOK]\ #,##0.00"/>
    <numFmt numFmtId="197" formatCode="#,##0.0\ [$CZK];[Red]\-#,##0.0\ [$CZK]"/>
    <numFmt numFmtId="198" formatCode="#,##0.0\ [$EEK];[Red]\-#,##0.0\ [$EEK]"/>
    <numFmt numFmtId="199" formatCode="#,##0.0\ [$EEK];[Red]#,##0.0\ [$EEK]"/>
    <numFmt numFmtId="200" formatCode="#,##0.00\ [$EEK]"/>
    <numFmt numFmtId="201" formatCode="[$NOK]\ #,##0.0"/>
    <numFmt numFmtId="202" formatCode="#,##0;\(#,##0\)"/>
    <numFmt numFmtId="203" formatCode="[$ISK]\ #,##0"/>
    <numFmt numFmtId="204" formatCode="[$HUF]\ #,##0.0;[Red][$HUF]\ #,##0.0"/>
    <numFmt numFmtId="205" formatCode="[$HUF]\ #,##0.00;[Red][$HUF]\ #,##0.00"/>
    <numFmt numFmtId="206" formatCode="[$HUF]\ #,##0.00"/>
    <numFmt numFmtId="207" formatCode="#,##0.0\ [$SKK];[Red]\-#,##0.0\ [$SKK]"/>
    <numFmt numFmtId="208" formatCode="#,##0.000\ [$SKK];[Red]\-#,##0.000\ [$SKK]"/>
    <numFmt numFmtId="209" formatCode="#,##0.00\ [$SKK]"/>
    <numFmt numFmtId="210" formatCode="#,##0.0\ [$SKK]"/>
    <numFmt numFmtId="211" formatCode="[$GBP]\ #,##0.0000;[Red]\-[$GBP]\ #,##0.0000"/>
    <numFmt numFmtId="212" formatCode="[$MTL]\ #,##0.0000;[Red]\-[$MTL]\ #,##0.0000"/>
    <numFmt numFmtId="213" formatCode="[$MTL]\ #,##0.0;[Red]\-[$MTL]\ #,##0.0"/>
    <numFmt numFmtId="214" formatCode="[$EUR]\ #,##0.0;[Red][$EUR]\ #,##0.0"/>
    <numFmt numFmtId="215" formatCode="[$CYP]\ #,##0.0;[Red][$CYP]\ #,##0.0"/>
    <numFmt numFmtId="216" formatCode="[$ALL]\ #,##0.0;[Red]\-[$ALL]\ #,##0.0"/>
    <numFmt numFmtId="217" formatCode="[$AMD]\ #,##0.0;[Red][$AMD]\ #,##0.0"/>
    <numFmt numFmtId="218" formatCode="[$HRK]\ #,##0.0;[Red][$HRK]\ #,##0.0"/>
    <numFmt numFmtId="219" formatCode="&quot;€&quot;#,##0.00"/>
    <numFmt numFmtId="220" formatCode="[$RUR]\ #,##0.0;[Red][$RUR]\ #,##0.0"/>
    <numFmt numFmtId="221" formatCode="[$TRL]\ #,##0.0;[Red][$TRL]\ #,##0.0"/>
    <numFmt numFmtId="222" formatCode="[$UAK]\ #,##0.0;[Red][$UAK]\ #,##0.0"/>
    <numFmt numFmtId="223" formatCode="[$€-2]\ #,##0.00;[Red][$€-2]\ #,##0.00"/>
    <numFmt numFmtId="224" formatCode="&quot;€&quot;\ #,##0.00"/>
    <numFmt numFmtId="225" formatCode="[$BGL]\ #,##0.00;[Red][$BGL]\ #,##0.00"/>
    <numFmt numFmtId="226" formatCode="[$BGL]\ #,##0.00"/>
    <numFmt numFmtId="227" formatCode="[$PLN]\ #,##0.00;[Red][$PLN]\ #,##0.00"/>
    <numFmt numFmtId="228" formatCode="[$SEK]\ #,##0;[Red][$SEK]\ #,##0"/>
    <numFmt numFmtId="229" formatCode="[$RON]\ #,##0.00;[Red][$RON]\ #,##0.00"/>
    <numFmt numFmtId="230" formatCode="[$CHF]\ #,##0.00;[Red]\-[$CHF]\ #,##0.00"/>
    <numFmt numFmtId="231" formatCode="[$LVL]\ #,##0.00;[Red]\-[$LVL]\ #,##0.00"/>
    <numFmt numFmtId="232" formatCode="[$SEK]\ #,##0.00;[Red][$SEK]\ #,##0.00"/>
    <numFmt numFmtId="233" formatCode="[$RON]\ #,##0.00"/>
    <numFmt numFmtId="234" formatCode="&quot;€&quot;#,##0.00;[Red]&quot;€&quot;#,##0.00"/>
    <numFmt numFmtId="235" formatCode="[$€-2]\ #,##0.00;[Red]\-[$€-2]\ #,##0.00"/>
    <numFmt numFmtId="236" formatCode="[$LTL]\ #,##0.00;[Red][$LTL]\ #,##0.00"/>
    <numFmt numFmtId="237" formatCode="[$SIT]\ #,##0.00;[Red][$SIT]\ #,##0.00"/>
    <numFmt numFmtId="238" formatCode="[$SIT]\ #,##0.0"/>
    <numFmt numFmtId="239" formatCode="[$CZK]\ #,##0.00;[Red][$CZK]\ #,##0.00"/>
    <numFmt numFmtId="240" formatCode="[$CZK]\ #,##0.0;[Red][$CZK]\ #,##0.0"/>
    <numFmt numFmtId="241" formatCode="#,##0.00\ [$Дин.-C1A]"/>
    <numFmt numFmtId="242" formatCode="#,##0.0\ [$Дин.-C1A];[Red]#,##0.0\ [$Дин.-C1A]"/>
    <numFmt numFmtId="243" formatCode="[$ALL]\ #,##0.0;[Red][$ALL]\ #,##0.0"/>
    <numFmt numFmtId="244" formatCode="[$HRK]\ #,##0.00;[Red][$HRK]\ #,##0.00"/>
    <numFmt numFmtId="245" formatCode="[$HRK]\ #,##0.00"/>
    <numFmt numFmtId="246" formatCode="[$RUR]\ #,##0.00"/>
    <numFmt numFmtId="247" formatCode="[$RUR]\ #,##0.00;[Red][$RUR]\ #,##0.00"/>
    <numFmt numFmtId="248" formatCode="[$TRL]\ #,##0"/>
    <numFmt numFmtId="249" formatCode="[$TRL]\ #,##0.000"/>
    <numFmt numFmtId="250" formatCode="#,##0.00\ [$AMD]"/>
    <numFmt numFmtId="251" formatCode="#,##0.000\ [$AMD];[Red]\-#,##0.000\ [$AMD]"/>
    <numFmt numFmtId="252" formatCode="[$€-2]\ #,##0.000"/>
    <numFmt numFmtId="253" formatCode="[$AMD]\ #,##0.00;[Red][$AMD]\ #,##0.00"/>
    <numFmt numFmtId="254" formatCode="[$CYP]\ #,##0.00;[Red][$CYP]\ #,##0.00"/>
    <numFmt numFmtId="255" formatCode="#,##0.00\ [$EEK];[Red]\-#,##0.00\ [$EEK]"/>
    <numFmt numFmtId="256" formatCode="[$ALL]\ #,##0.00;[Red][$ALL]\ #,##0.00"/>
    <numFmt numFmtId="257" formatCode="[$GBP]\ #,##0.00;[Red]\-[$GBP]\ #,##0.00"/>
    <numFmt numFmtId="258" formatCode="[$EEK]\ #,##0.00;[Red]\-[$EEK]\ #,##0.00"/>
    <numFmt numFmtId="259" formatCode="[$MTL]\ #,##0.00;[Red]\-[$MTL]\ #,##0.00"/>
    <numFmt numFmtId="260" formatCode="#,##0.0000\ [$TRL];[Red]\-#,##0.0000\ [$TRL]"/>
    <numFmt numFmtId="261" formatCode="[$CHF]\ #,##0.00;[Red][$CHF]\ \-#,##0.00"/>
    <numFmt numFmtId="262" formatCode="[$CHF]\ #,##0.00;[Red][$CHF]\ #,##0.00"/>
  </numFmts>
  <fonts count="26">
    <font>
      <sz val="10"/>
      <name val="Arial"/>
      <family val="0"/>
    </font>
    <font>
      <sz val="8"/>
      <color indexed="8"/>
      <name val="Arial"/>
      <family val="2"/>
    </font>
    <font>
      <sz val="8"/>
      <name val="Arial"/>
      <family val="2"/>
    </font>
    <font>
      <u val="single"/>
      <sz val="10"/>
      <color indexed="12"/>
      <name val="Arial"/>
      <family val="0"/>
    </font>
    <font>
      <u val="single"/>
      <sz val="10"/>
      <color indexed="36"/>
      <name val="Arial"/>
      <family val="0"/>
    </font>
    <font>
      <sz val="12"/>
      <name val="Arial"/>
      <family val="2"/>
    </font>
    <font>
      <sz val="8"/>
      <color indexed="12"/>
      <name val="Arial"/>
      <family val="2"/>
    </font>
    <font>
      <sz val="9"/>
      <color indexed="12"/>
      <name val="Arial"/>
      <family val="2"/>
    </font>
    <font>
      <b/>
      <sz val="10"/>
      <color indexed="8"/>
      <name val="Arial"/>
      <family val="2"/>
    </font>
    <font>
      <b/>
      <sz val="9"/>
      <color indexed="8"/>
      <name val="Arial"/>
      <family val="2"/>
    </font>
    <font>
      <sz val="9"/>
      <name val="Arial"/>
      <family val="2"/>
    </font>
    <font>
      <sz val="9"/>
      <color indexed="8"/>
      <name val="Arial"/>
      <family val="2"/>
    </font>
    <font>
      <sz val="10"/>
      <color indexed="8"/>
      <name val="Arial"/>
      <family val="2"/>
    </font>
    <font>
      <i/>
      <sz val="10"/>
      <color indexed="8"/>
      <name val="Arial"/>
      <family val="2"/>
    </font>
    <font>
      <b/>
      <sz val="12"/>
      <name val="Arial"/>
      <family val="2"/>
    </font>
    <font>
      <b/>
      <sz val="8"/>
      <name val="Tahoma"/>
      <family val="0"/>
    </font>
    <font>
      <sz val="8"/>
      <name val="Tahoma"/>
      <family val="0"/>
    </font>
    <font>
      <sz val="10"/>
      <name val="Tahoma"/>
      <family val="2"/>
    </font>
    <font>
      <b/>
      <sz val="12"/>
      <name val="Tahoma"/>
      <family val="2"/>
    </font>
    <font>
      <sz val="10"/>
      <color indexed="8"/>
      <name val="eur"/>
      <family val="0"/>
    </font>
    <font>
      <b/>
      <sz val="10"/>
      <name val="Arial"/>
      <family val="2"/>
    </font>
    <font>
      <b/>
      <sz val="14"/>
      <name val="Arial"/>
      <family val="2"/>
    </font>
    <font>
      <b/>
      <sz val="12"/>
      <color indexed="8"/>
      <name val="Arial"/>
      <family val="2"/>
    </font>
    <font>
      <sz val="10"/>
      <color indexed="12"/>
      <name val="Arial"/>
      <family val="2"/>
    </font>
    <font>
      <sz val="10"/>
      <name val="CG Omega"/>
      <family val="0"/>
    </font>
    <font>
      <b/>
      <sz val="8"/>
      <name val="Arial"/>
      <family val="2"/>
    </font>
  </fonts>
  <fills count="1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9"/>
        <bgColor indexed="64"/>
      </patternFill>
    </fill>
  </fills>
  <borders count="7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medium"/>
    </border>
    <border>
      <left style="thin"/>
      <right>
        <color indexed="63"/>
      </right>
      <top style="thin"/>
      <bottom style="thin"/>
    </border>
    <border>
      <left style="thin"/>
      <right style="thin"/>
      <top style="thin"/>
      <bottom style="medium"/>
    </border>
    <border>
      <left style="thin"/>
      <right style="thin"/>
      <top style="medium"/>
      <bottom style="thin"/>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thin"/>
      <right>
        <color indexed="63"/>
      </right>
      <top>
        <color indexed="63"/>
      </top>
      <bottom style="thin"/>
    </border>
    <border>
      <left style="medium"/>
      <right style="medium"/>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medium"/>
      <right style="medium"/>
      <top style="thin"/>
      <bottom style="medium"/>
    </border>
    <border>
      <left style="thin"/>
      <right style="thin"/>
      <top>
        <color indexed="63"/>
      </top>
      <bottom style="medium"/>
    </border>
    <border>
      <left>
        <color indexed="63"/>
      </left>
      <right style="medium"/>
      <top style="thin"/>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color indexed="63"/>
      </right>
      <top style="thin"/>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medium"/>
      <right style="thin"/>
      <top style="medium"/>
      <bottom style="medium"/>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color indexed="63"/>
      </left>
      <right style="medium"/>
      <top style="medium"/>
      <bottom style="thin"/>
    </border>
    <border>
      <left style="medium"/>
      <right style="medium"/>
      <top style="medium"/>
      <bottom>
        <color indexed="63"/>
      </bottom>
    </border>
    <border>
      <left>
        <color indexed="63"/>
      </left>
      <right style="medium"/>
      <top style="thin"/>
      <bottom style="medium"/>
    </border>
    <border>
      <left style="medium"/>
      <right>
        <color indexed="63"/>
      </right>
      <top style="medium"/>
      <bottom style="medium"/>
    </border>
    <border>
      <left style="medium"/>
      <right style="thin">
        <color indexed="8"/>
      </right>
      <top style="medium"/>
      <bottom>
        <color indexed="63"/>
      </bottom>
    </border>
    <border>
      <left>
        <color indexed="63"/>
      </left>
      <right style="medium"/>
      <top style="medium"/>
      <bottom>
        <color indexed="63"/>
      </bottom>
    </border>
    <border>
      <left style="thin">
        <color indexed="8"/>
      </left>
      <right style="medium"/>
      <top>
        <color indexed="63"/>
      </top>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thin"/>
    </border>
    <border>
      <left style="thin">
        <color indexed="8"/>
      </left>
      <right>
        <color indexed="63"/>
      </right>
      <top>
        <color indexed="63"/>
      </top>
      <bottom style="medium"/>
    </border>
    <border>
      <left>
        <color indexed="63"/>
      </left>
      <right>
        <color indexed="63"/>
      </right>
      <top>
        <color indexed="63"/>
      </top>
      <bottom style="thin"/>
    </border>
    <border>
      <left style="thin">
        <color indexed="8"/>
      </left>
      <right>
        <color indexed="63"/>
      </right>
      <top style="thin"/>
      <bottom style="medium"/>
    </border>
    <border>
      <left>
        <color indexed="63"/>
      </left>
      <right style="thin">
        <color indexed="8"/>
      </right>
      <top style="thin"/>
      <bottom style="medium"/>
    </border>
    <border>
      <left>
        <color indexed="63"/>
      </left>
      <right style="thin">
        <color indexed="8"/>
      </right>
      <top style="medium"/>
      <bottom>
        <color indexed="63"/>
      </bottom>
    </border>
    <border>
      <left>
        <color indexed="63"/>
      </left>
      <right style="thin">
        <color indexed="8"/>
      </right>
      <top>
        <color indexed="63"/>
      </top>
      <bottom style="medium"/>
    </border>
    <border>
      <left>
        <color indexed="63"/>
      </left>
      <right style="thin">
        <color indexed="8"/>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thin">
        <color indexed="8"/>
      </left>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605">
    <xf numFmtId="0" fontId="0" fillId="0" borderId="0" xfId="0" applyAlignment="1">
      <alignment/>
    </xf>
    <xf numFmtId="0" fontId="7" fillId="0" borderId="0" xfId="20" applyFont="1" applyAlignment="1">
      <alignment horizontal="left" indent="3"/>
    </xf>
    <xf numFmtId="49" fontId="7" fillId="0" borderId="0" xfId="20" applyNumberFormat="1" applyFont="1" applyAlignment="1">
      <alignment horizontal="left" indent="3"/>
    </xf>
    <xf numFmtId="0" fontId="0" fillId="0" borderId="0" xfId="0" applyAlignment="1">
      <alignment horizontal="right"/>
    </xf>
    <xf numFmtId="0" fontId="0" fillId="0" borderId="0" xfId="0" applyBorder="1" applyAlignment="1">
      <alignment/>
    </xf>
    <xf numFmtId="49" fontId="7" fillId="0" borderId="0" xfId="20" applyNumberFormat="1" applyFont="1" applyAlignment="1" applyProtection="1">
      <alignment horizontal="left" indent="3"/>
      <protection/>
    </xf>
    <xf numFmtId="0" fontId="6" fillId="0" borderId="0" xfId="20" applyFont="1" applyAlignment="1">
      <alignment/>
    </xf>
    <xf numFmtId="182" fontId="1" fillId="0" borderId="1" xfId="0" applyNumberFormat="1" applyFont="1" applyBorder="1" applyAlignment="1">
      <alignment horizontal="center" vertical="center" wrapText="1"/>
    </xf>
    <xf numFmtId="186" fontId="1" fillId="0" borderId="1" xfId="0" applyNumberFormat="1" applyFont="1" applyBorder="1" applyAlignment="1">
      <alignment horizontal="center" vertical="center" wrapText="1"/>
    </xf>
    <xf numFmtId="187" fontId="1" fillId="0" borderId="2" xfId="0" applyNumberFormat="1" applyFont="1" applyBorder="1" applyAlignment="1">
      <alignment horizontal="center" vertical="center" wrapText="1"/>
    </xf>
    <xf numFmtId="188" fontId="1" fillId="0" borderId="1" xfId="0" applyNumberFormat="1" applyFont="1" applyBorder="1" applyAlignment="1">
      <alignment horizontal="center" vertical="center" wrapText="1"/>
    </xf>
    <xf numFmtId="191" fontId="0" fillId="0" borderId="0" xfId="0" applyNumberFormat="1" applyBorder="1" applyAlignment="1">
      <alignment/>
    </xf>
    <xf numFmtId="192" fontId="1" fillId="0" borderId="3" xfId="0" applyNumberFormat="1" applyFont="1" applyBorder="1" applyAlignment="1">
      <alignment horizontal="center" vertical="center" wrapText="1"/>
    </xf>
    <xf numFmtId="192" fontId="1" fillId="0" borderId="1" xfId="0" applyNumberFormat="1" applyFont="1" applyBorder="1" applyAlignment="1">
      <alignment horizontal="center" vertical="center" wrapText="1"/>
    </xf>
    <xf numFmtId="192" fontId="1" fillId="0" borderId="2" xfId="0" applyNumberFormat="1" applyFont="1" applyBorder="1" applyAlignment="1">
      <alignment horizontal="center" vertical="center" wrapText="1"/>
    </xf>
    <xf numFmtId="196" fontId="1" fillId="0" borderId="1" xfId="0" applyNumberFormat="1" applyFont="1" applyBorder="1" applyAlignment="1">
      <alignment horizontal="center" vertical="center" wrapText="1"/>
    </xf>
    <xf numFmtId="185" fontId="1" fillId="0" borderId="3" xfId="0" applyNumberFormat="1" applyFont="1" applyFill="1" applyBorder="1" applyAlignment="1">
      <alignment horizontal="center" vertical="center"/>
    </xf>
    <xf numFmtId="185" fontId="1" fillId="0" borderId="3" xfId="0" applyNumberFormat="1" applyFont="1" applyBorder="1" applyAlignment="1">
      <alignment horizontal="center" vertical="center"/>
    </xf>
    <xf numFmtId="192" fontId="1" fillId="0" borderId="3" xfId="0" applyNumberFormat="1" applyFont="1" applyFill="1" applyBorder="1" applyAlignment="1">
      <alignment horizontal="center" vertical="center" wrapText="1"/>
    </xf>
    <xf numFmtId="0" fontId="10" fillId="0" borderId="0" xfId="0" applyFont="1" applyBorder="1" applyAlignment="1">
      <alignment/>
    </xf>
    <xf numFmtId="182" fontId="1" fillId="0" borderId="4" xfId="0" applyNumberFormat="1" applyFont="1" applyBorder="1" applyAlignment="1">
      <alignment horizontal="center" vertical="center" wrapText="1"/>
    </xf>
    <xf numFmtId="0" fontId="0" fillId="0" borderId="0" xfId="0" applyAlignment="1">
      <alignment horizontal="center"/>
    </xf>
    <xf numFmtId="206" fontId="2" fillId="0" borderId="3" xfId="0" applyNumberFormat="1" applyFont="1" applyBorder="1" applyAlignment="1">
      <alignment horizontal="center" vertical="center"/>
    </xf>
    <xf numFmtId="206" fontId="1" fillId="0" borderId="3" xfId="0" applyNumberFormat="1" applyFont="1" applyBorder="1" applyAlignment="1">
      <alignment horizontal="center" vertical="center" wrapText="1"/>
    </xf>
    <xf numFmtId="207" fontId="1" fillId="0" borderId="1" xfId="22" applyNumberFormat="1" applyFont="1" applyFill="1" applyBorder="1" applyAlignment="1">
      <alignment horizontal="center" vertical="center" wrapText="1"/>
      <protection/>
    </xf>
    <xf numFmtId="192" fontId="1" fillId="0" borderId="1" xfId="22" applyNumberFormat="1" applyFont="1" applyFill="1" applyBorder="1" applyAlignment="1">
      <alignment horizontal="center" vertical="center" wrapText="1"/>
      <protection/>
    </xf>
    <xf numFmtId="209" fontId="1" fillId="0" borderId="1" xfId="22" applyNumberFormat="1" applyFont="1" applyFill="1" applyBorder="1" applyAlignment="1">
      <alignment horizontal="center" vertical="center" wrapText="1"/>
      <protection/>
    </xf>
    <xf numFmtId="210" fontId="1" fillId="0" borderId="1" xfId="22" applyNumberFormat="1" applyFont="1" applyFill="1" applyBorder="1" applyAlignment="1">
      <alignment horizontal="center" vertical="center" wrapText="1"/>
      <protection/>
    </xf>
    <xf numFmtId="0" fontId="12" fillId="0" borderId="0" xfId="0" applyFont="1" applyAlignment="1">
      <alignment/>
    </xf>
    <xf numFmtId="0" fontId="13" fillId="0" borderId="0" xfId="0" applyFont="1" applyAlignment="1">
      <alignment/>
    </xf>
    <xf numFmtId="213" fontId="1" fillId="0" borderId="1" xfId="0" applyNumberFormat="1" applyFont="1" applyBorder="1" applyAlignment="1">
      <alignment horizontal="center" vertical="center" wrapText="1"/>
    </xf>
    <xf numFmtId="192" fontId="1" fillId="0" borderId="5" xfId="0" applyNumberFormat="1" applyFont="1" applyBorder="1" applyAlignment="1">
      <alignment horizontal="center" vertical="center" wrapText="1"/>
    </xf>
    <xf numFmtId="192" fontId="1" fillId="0" borderId="6" xfId="0" applyNumberFormat="1" applyFont="1" applyBorder="1" applyAlignment="1">
      <alignment horizontal="center" vertical="center" wrapText="1"/>
    </xf>
    <xf numFmtId="0" fontId="5" fillId="0" borderId="0" xfId="0" applyFont="1" applyBorder="1" applyAlignment="1">
      <alignment vertical="center"/>
    </xf>
    <xf numFmtId="192" fontId="1" fillId="0" borderId="7" xfId="0" applyNumberFormat="1" applyFont="1" applyBorder="1" applyAlignment="1">
      <alignment horizontal="center" vertical="center" wrapText="1"/>
    </xf>
    <xf numFmtId="192" fontId="1" fillId="0" borderId="8" xfId="0" applyNumberFormat="1" applyFont="1" applyBorder="1" applyAlignment="1">
      <alignment horizontal="center" vertical="center" wrapText="1"/>
    </xf>
    <xf numFmtId="188" fontId="1" fillId="0" borderId="7" xfId="0" applyNumberFormat="1" applyFont="1" applyBorder="1" applyAlignment="1">
      <alignment horizontal="center" vertical="center" wrapText="1"/>
    </xf>
    <xf numFmtId="172" fontId="2" fillId="0" borderId="9" xfId="0" applyNumberFormat="1" applyFont="1" applyBorder="1" applyAlignment="1">
      <alignment horizontal="center" vertical="center"/>
    </xf>
    <xf numFmtId="175" fontId="1" fillId="0" borderId="10" xfId="0" applyNumberFormat="1" applyFont="1" applyBorder="1" applyAlignment="1">
      <alignment horizontal="center" vertical="center" wrapText="1"/>
    </xf>
    <xf numFmtId="174" fontId="1" fillId="0" borderId="11" xfId="0" applyNumberFormat="1" applyFont="1" applyBorder="1" applyAlignment="1" quotePrefix="1">
      <alignment horizontal="center" vertical="center" wrapText="1"/>
    </xf>
    <xf numFmtId="179"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xf>
    <xf numFmtId="184" fontId="1" fillId="0" borderId="11" xfId="0" applyNumberFormat="1" applyFont="1" applyBorder="1" applyAlignment="1">
      <alignment horizontal="center" vertical="center" wrapText="1"/>
    </xf>
    <xf numFmtId="177" fontId="1" fillId="0" borderId="11" xfId="0" applyNumberFormat="1" applyFont="1" applyBorder="1" applyAlignment="1">
      <alignment horizontal="center" vertical="center" wrapText="1"/>
    </xf>
    <xf numFmtId="183" fontId="1" fillId="0" borderId="11" xfId="0" applyNumberFormat="1" applyFont="1" applyBorder="1" applyAlignment="1">
      <alignment horizontal="center" vertical="center" wrapText="1"/>
    </xf>
    <xf numFmtId="189" fontId="2" fillId="0" borderId="11" xfId="0" applyNumberFormat="1" applyFont="1" applyBorder="1" applyAlignment="1">
      <alignment horizontal="center" vertical="center"/>
    </xf>
    <xf numFmtId="173" fontId="1" fillId="0" borderId="11" xfId="0" applyNumberFormat="1" applyFont="1" applyBorder="1" applyAlignment="1">
      <alignment horizontal="center" vertical="center" wrapText="1"/>
    </xf>
    <xf numFmtId="192" fontId="1" fillId="0" borderId="12" xfId="0" applyNumberFormat="1" applyFont="1" applyBorder="1" applyAlignment="1">
      <alignment horizontal="center" vertical="center" wrapText="1"/>
    </xf>
    <xf numFmtId="171" fontId="2" fillId="0" borderId="13" xfId="0" applyNumberFormat="1" applyFont="1" applyBorder="1" applyAlignment="1">
      <alignment horizontal="center" vertical="center"/>
    </xf>
    <xf numFmtId="182" fontId="1" fillId="0" borderId="11" xfId="0" applyNumberFormat="1" applyFont="1" applyBorder="1" applyAlignment="1">
      <alignment horizontal="center" vertical="center" wrapText="1"/>
    </xf>
    <xf numFmtId="170" fontId="1" fillId="0" borderId="11" xfId="0" applyNumberFormat="1" applyFont="1" applyBorder="1" applyAlignment="1">
      <alignment horizontal="center" vertical="center" wrapText="1"/>
    </xf>
    <xf numFmtId="213" fontId="1" fillId="0" borderId="4" xfId="0" applyNumberFormat="1" applyFont="1" applyBorder="1" applyAlignment="1">
      <alignment horizontal="center" vertical="center" wrapText="1"/>
    </xf>
    <xf numFmtId="186" fontId="1" fillId="0" borderId="4" xfId="0" applyNumberFormat="1" applyFont="1" applyBorder="1" applyAlignment="1">
      <alignment horizontal="center" vertical="center" wrapText="1"/>
    </xf>
    <xf numFmtId="192" fontId="1" fillId="0" borderId="14" xfId="0" applyNumberFormat="1" applyFont="1" applyBorder="1" applyAlignment="1">
      <alignment horizontal="center" vertical="center" wrapText="1"/>
    </xf>
    <xf numFmtId="192" fontId="1" fillId="0" borderId="15" xfId="0" applyNumberFormat="1" applyFont="1" applyBorder="1" applyAlignment="1">
      <alignment horizontal="center" vertical="center" wrapText="1"/>
    </xf>
    <xf numFmtId="192" fontId="1" fillId="0" borderId="16" xfId="0" applyNumberFormat="1" applyFont="1" applyBorder="1" applyAlignment="1">
      <alignment horizontal="center" vertical="center" wrapText="1"/>
    </xf>
    <xf numFmtId="182" fontId="1" fillId="0" borderId="17" xfId="0" applyNumberFormat="1" applyFont="1" applyBorder="1" applyAlignment="1">
      <alignment horizontal="center" vertical="center" wrapText="1"/>
    </xf>
    <xf numFmtId="213" fontId="1" fillId="0" borderId="17" xfId="0" applyNumberFormat="1" applyFont="1" applyBorder="1" applyAlignment="1">
      <alignment horizontal="center" vertical="center" wrapText="1"/>
    </xf>
    <xf numFmtId="186" fontId="1" fillId="0" borderId="17" xfId="0" applyNumberFormat="1" applyFont="1" applyBorder="1" applyAlignment="1">
      <alignment horizontal="center" vertical="center" wrapText="1"/>
    </xf>
    <xf numFmtId="192" fontId="1" fillId="0" borderId="18" xfId="0" applyNumberFormat="1" applyFont="1" applyBorder="1" applyAlignment="1">
      <alignment horizontal="center" vertical="center" wrapText="1"/>
    </xf>
    <xf numFmtId="188" fontId="1" fillId="0" borderId="19" xfId="0" applyNumberFormat="1" applyFont="1" applyBorder="1" applyAlignment="1">
      <alignment horizontal="center" vertical="center" wrapText="1"/>
    </xf>
    <xf numFmtId="185" fontId="10" fillId="0" borderId="3" xfId="0" applyNumberFormat="1" applyFont="1" applyBorder="1" applyAlignment="1">
      <alignment horizontal="center" vertical="center"/>
    </xf>
    <xf numFmtId="208" fontId="11" fillId="0" borderId="11" xfId="22" applyNumberFormat="1" applyFont="1" applyFill="1" applyBorder="1" applyAlignment="1">
      <alignment horizontal="center" vertical="center" wrapText="1"/>
      <protection/>
    </xf>
    <xf numFmtId="188" fontId="1" fillId="0" borderId="8" xfId="0" applyNumberFormat="1" applyFont="1" applyBorder="1" applyAlignment="1">
      <alignment horizontal="center" vertical="center" wrapText="1"/>
    </xf>
    <xf numFmtId="192" fontId="1" fillId="0" borderId="20" xfId="0" applyNumberFormat="1" applyFont="1" applyBorder="1" applyAlignment="1">
      <alignment horizontal="center" vertical="center" wrapText="1"/>
    </xf>
    <xf numFmtId="192" fontId="1" fillId="0" borderId="6" xfId="22" applyNumberFormat="1" applyFont="1" applyFill="1" applyBorder="1" applyAlignment="1">
      <alignment horizontal="center" vertical="center" wrapText="1"/>
      <protection/>
    </xf>
    <xf numFmtId="185" fontId="1" fillId="0" borderId="21" xfId="0" applyNumberFormat="1" applyFont="1" applyBorder="1" applyAlignment="1">
      <alignment horizontal="center" vertical="center"/>
    </xf>
    <xf numFmtId="206" fontId="2" fillId="0" borderId="21" xfId="0" applyNumberFormat="1" applyFont="1" applyBorder="1" applyAlignment="1">
      <alignment horizontal="center" vertical="center"/>
    </xf>
    <xf numFmtId="209" fontId="1" fillId="0" borderId="4" xfId="22" applyNumberFormat="1" applyFont="1" applyFill="1" applyBorder="1" applyAlignment="1">
      <alignment horizontal="center" vertical="center" wrapText="1"/>
      <protection/>
    </xf>
    <xf numFmtId="187" fontId="1" fillId="0" borderId="22" xfId="0" applyNumberFormat="1" applyFont="1" applyBorder="1" applyAlignment="1">
      <alignment horizontal="center" vertical="center" wrapText="1"/>
    </xf>
    <xf numFmtId="188" fontId="1" fillId="0" borderId="23" xfId="0" applyNumberFormat="1" applyFont="1" applyBorder="1" applyAlignment="1">
      <alignment horizontal="center" vertical="center" wrapText="1"/>
    </xf>
    <xf numFmtId="206" fontId="2" fillId="0" borderId="24" xfId="0" applyNumberFormat="1" applyFont="1" applyBorder="1" applyAlignment="1">
      <alignment horizontal="center" vertical="center"/>
    </xf>
    <xf numFmtId="209" fontId="1" fillId="0" borderId="17" xfId="22" applyNumberFormat="1" applyFont="1" applyFill="1" applyBorder="1" applyAlignment="1">
      <alignment horizontal="center" vertical="center" wrapText="1"/>
      <protection/>
    </xf>
    <xf numFmtId="192" fontId="1" fillId="0" borderId="15" xfId="22" applyNumberFormat="1" applyFont="1" applyFill="1" applyBorder="1" applyAlignment="1">
      <alignment horizontal="center" vertical="center" wrapText="1"/>
      <protection/>
    </xf>
    <xf numFmtId="187" fontId="1" fillId="0" borderId="25" xfId="0" applyNumberFormat="1" applyFont="1" applyBorder="1" applyAlignment="1">
      <alignment horizontal="center" vertical="center" wrapText="1"/>
    </xf>
    <xf numFmtId="211" fontId="1" fillId="0" borderId="9" xfId="0" applyNumberFormat="1" applyFont="1" applyBorder="1" applyAlignment="1">
      <alignment horizontal="center" vertical="center" wrapText="1"/>
    </xf>
    <xf numFmtId="206" fontId="2" fillId="0" borderId="13" xfId="0" applyNumberFormat="1" applyFont="1" applyBorder="1" applyAlignment="1">
      <alignment horizontal="center" vertical="center"/>
    </xf>
    <xf numFmtId="211" fontId="1" fillId="0" borderId="26" xfId="0" applyNumberFormat="1" applyFont="1" applyBorder="1" applyAlignment="1">
      <alignment horizontal="center" vertical="center" wrapText="1"/>
    </xf>
    <xf numFmtId="188" fontId="1" fillId="0" borderId="4" xfId="0" applyNumberFormat="1" applyFont="1" applyBorder="1" applyAlignment="1">
      <alignment horizontal="center" vertical="center" wrapText="1"/>
    </xf>
    <xf numFmtId="188" fontId="1" fillId="0" borderId="17" xfId="0" applyNumberFormat="1" applyFont="1" applyBorder="1" applyAlignment="1">
      <alignment horizontal="center" vertical="center" wrapText="1"/>
    </xf>
    <xf numFmtId="211" fontId="1" fillId="0" borderId="11" xfId="0" applyNumberFormat="1" applyFont="1" applyBorder="1" applyAlignment="1">
      <alignment horizontal="center" vertical="center" wrapText="1"/>
    </xf>
    <xf numFmtId="192" fontId="9" fillId="2" borderId="27" xfId="0" applyNumberFormat="1" applyFont="1" applyFill="1" applyBorder="1" applyAlignment="1">
      <alignment horizontal="center" vertical="center" wrapText="1"/>
    </xf>
    <xf numFmtId="214" fontId="1" fillId="0" borderId="23" xfId="0" applyNumberFormat="1" applyFont="1" applyBorder="1" applyAlignment="1">
      <alignment horizontal="center" vertical="center" wrapText="1"/>
    </xf>
    <xf numFmtId="215" fontId="2" fillId="0" borderId="21" xfId="0" applyNumberFormat="1" applyFont="1" applyBorder="1" applyAlignment="1">
      <alignment horizontal="center" vertical="center"/>
    </xf>
    <xf numFmtId="215" fontId="2" fillId="0" borderId="24" xfId="0" applyNumberFormat="1" applyFont="1" applyBorder="1" applyAlignment="1">
      <alignment horizontal="center" vertical="center"/>
    </xf>
    <xf numFmtId="211" fontId="1" fillId="0" borderId="28" xfId="0" applyNumberFormat="1" applyFont="1" applyBorder="1" applyAlignment="1">
      <alignment horizontal="center" vertical="center" wrapText="1"/>
    </xf>
    <xf numFmtId="216" fontId="2" fillId="0" borderId="23" xfId="0" applyNumberFormat="1" applyFont="1" applyBorder="1" applyAlignment="1">
      <alignment horizontal="center" vertical="center"/>
    </xf>
    <xf numFmtId="216" fontId="2" fillId="0" borderId="8" xfId="0" applyNumberFormat="1" applyFont="1" applyBorder="1" applyAlignment="1">
      <alignment horizontal="center" vertical="center"/>
    </xf>
    <xf numFmtId="216" fontId="2" fillId="0" borderId="29" xfId="0" applyNumberFormat="1" applyFont="1" applyBorder="1" applyAlignment="1">
      <alignment horizontal="center" vertical="center"/>
    </xf>
    <xf numFmtId="218" fontId="1" fillId="0" borderId="17" xfId="0" applyNumberFormat="1" applyFont="1" applyBorder="1" applyAlignment="1">
      <alignment horizontal="center" vertical="center" wrapText="1"/>
    </xf>
    <xf numFmtId="218" fontId="1" fillId="0" borderId="1" xfId="0" applyNumberFormat="1" applyFont="1" applyBorder="1" applyAlignment="1">
      <alignment horizontal="center" vertical="center" wrapText="1"/>
    </xf>
    <xf numFmtId="219" fontId="1" fillId="0" borderId="17" xfId="0" applyNumberFormat="1" applyFont="1" applyBorder="1" applyAlignment="1">
      <alignment horizontal="center" vertical="center" wrapText="1"/>
    </xf>
    <xf numFmtId="219" fontId="1" fillId="0" borderId="1" xfId="0" applyNumberFormat="1" applyFont="1" applyBorder="1" applyAlignment="1">
      <alignment horizontal="center" vertical="center" wrapText="1"/>
    </xf>
    <xf numFmtId="219" fontId="1" fillId="0" borderId="15" xfId="0" applyNumberFormat="1" applyFont="1" applyBorder="1" applyAlignment="1">
      <alignment horizontal="center" vertical="center" wrapText="1"/>
    </xf>
    <xf numFmtId="219" fontId="1" fillId="0" borderId="4" xfId="0" applyNumberFormat="1" applyFont="1" applyBorder="1" applyAlignment="1">
      <alignment horizontal="center" vertical="center" wrapText="1"/>
    </xf>
    <xf numFmtId="220" fontId="1" fillId="0" borderId="17" xfId="0" applyNumberFormat="1" applyFont="1" applyBorder="1" applyAlignment="1">
      <alignment horizontal="center" vertical="center" wrapText="1"/>
    </xf>
    <xf numFmtId="220" fontId="1" fillId="0" borderId="1" xfId="0" applyNumberFormat="1" applyFont="1" applyBorder="1" applyAlignment="1">
      <alignment horizontal="center" vertical="center" wrapText="1"/>
    </xf>
    <xf numFmtId="221" fontId="1" fillId="0" borderId="19" xfId="0" applyNumberFormat="1" applyFont="1" applyBorder="1" applyAlignment="1">
      <alignment horizontal="center" vertical="center" wrapText="1"/>
    </xf>
    <xf numFmtId="221" fontId="1" fillId="0" borderId="7" xfId="0" applyNumberFormat="1" applyFont="1" applyBorder="1" applyAlignment="1">
      <alignment horizontal="center" vertical="center" wrapText="1"/>
    </xf>
    <xf numFmtId="215" fontId="2" fillId="3" borderId="21" xfId="0" applyNumberFormat="1" applyFont="1" applyFill="1" applyBorder="1" applyAlignment="1">
      <alignment horizontal="center" vertical="center"/>
    </xf>
    <xf numFmtId="206" fontId="2" fillId="3" borderId="21" xfId="0" applyNumberFormat="1" applyFont="1" applyFill="1" applyBorder="1" applyAlignment="1">
      <alignment horizontal="center" vertical="center"/>
    </xf>
    <xf numFmtId="182" fontId="1" fillId="3" borderId="4" xfId="0" applyNumberFormat="1" applyFont="1" applyFill="1" applyBorder="1" applyAlignment="1">
      <alignment horizontal="center" vertical="center" wrapText="1"/>
    </xf>
    <xf numFmtId="213" fontId="1" fillId="3" borderId="4" xfId="0" applyNumberFormat="1" applyFont="1" applyFill="1" applyBorder="1" applyAlignment="1">
      <alignment horizontal="center" vertical="center" wrapText="1"/>
    </xf>
    <xf numFmtId="201" fontId="1" fillId="3" borderId="4" xfId="0" applyNumberFormat="1" applyFont="1" applyFill="1" applyBorder="1" applyAlignment="1">
      <alignment horizontal="center" vertical="center" wrapText="1"/>
    </xf>
    <xf numFmtId="208" fontId="1" fillId="3" borderId="4" xfId="22" applyNumberFormat="1" applyFont="1" applyFill="1" applyBorder="1" applyAlignment="1">
      <alignment horizontal="center" vertical="center" wrapText="1"/>
      <protection/>
    </xf>
    <xf numFmtId="187" fontId="1" fillId="3" borderId="22" xfId="0" applyNumberFormat="1" applyFont="1" applyFill="1" applyBorder="1" applyAlignment="1">
      <alignment horizontal="center" vertical="center" wrapText="1"/>
    </xf>
    <xf numFmtId="215" fontId="2" fillId="0" borderId="21" xfId="0" applyNumberFormat="1" applyFont="1" applyFill="1" applyBorder="1" applyAlignment="1">
      <alignment horizontal="center" vertical="center"/>
    </xf>
    <xf numFmtId="206" fontId="2" fillId="0" borderId="3" xfId="0" applyNumberFormat="1" applyFont="1" applyFill="1" applyBorder="1" applyAlignment="1">
      <alignment horizontal="center" vertical="center"/>
    </xf>
    <xf numFmtId="195" fontId="1" fillId="0" borderId="1" xfId="0" applyNumberFormat="1" applyFont="1" applyFill="1" applyBorder="1" applyAlignment="1">
      <alignment horizontal="center" vertical="center" wrapText="1"/>
    </xf>
    <xf numFmtId="213" fontId="1" fillId="0" borderId="1" xfId="0"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wrapText="1"/>
    </xf>
    <xf numFmtId="187" fontId="1" fillId="0" borderId="2" xfId="0" applyNumberFormat="1" applyFont="1" applyFill="1" applyBorder="1" applyAlignment="1">
      <alignment horizontal="center" vertical="center" wrapText="1"/>
    </xf>
    <xf numFmtId="168" fontId="12" fillId="0" borderId="30" xfId="0" applyNumberFormat="1" applyFont="1" applyFill="1" applyBorder="1" applyAlignment="1">
      <alignment horizontal="left" vertical="center" wrapText="1" indent="1"/>
    </xf>
    <xf numFmtId="168" fontId="12" fillId="0" borderId="31" xfId="0" applyNumberFormat="1" applyFont="1" applyFill="1" applyBorder="1" applyAlignment="1">
      <alignment horizontal="left" vertical="center" wrapText="1" indent="1"/>
    </xf>
    <xf numFmtId="168" fontId="12" fillId="0" borderId="32" xfId="0" applyNumberFormat="1" applyFont="1" applyFill="1" applyBorder="1" applyAlignment="1">
      <alignment horizontal="left" vertical="center" wrapText="1" indent="1"/>
    </xf>
    <xf numFmtId="0" fontId="12" fillId="0" borderId="33" xfId="0" applyFont="1" applyFill="1" applyBorder="1" applyAlignment="1">
      <alignment horizontal="center" vertical="center" wrapText="1"/>
    </xf>
    <xf numFmtId="168" fontId="12" fillId="0" borderId="31" xfId="0" applyNumberFormat="1" applyFont="1" applyFill="1" applyBorder="1" applyAlignment="1">
      <alignment horizontal="center" vertical="center" wrapText="1"/>
    </xf>
    <xf numFmtId="168" fontId="12" fillId="0" borderId="30" xfId="0" applyNumberFormat="1" applyFont="1" applyFill="1" applyBorder="1" applyAlignment="1">
      <alignment horizontal="center" vertical="center" wrapText="1"/>
    </xf>
    <xf numFmtId="0" fontId="0" fillId="0" borderId="31" xfId="0" applyFont="1" applyFill="1" applyBorder="1" applyAlignment="1">
      <alignment horizontal="center" vertical="center"/>
    </xf>
    <xf numFmtId="168" fontId="12" fillId="0" borderId="34" xfId="0" applyNumberFormat="1" applyFont="1" applyFill="1" applyBorder="1" applyAlignment="1">
      <alignment horizontal="center" vertical="center" wrapText="1"/>
    </xf>
    <xf numFmtId="168" fontId="12" fillId="0" borderId="32" xfId="0" applyNumberFormat="1" applyFont="1" applyFill="1" applyBorder="1" applyAlignment="1">
      <alignment horizontal="center" vertical="center" wrapText="1"/>
    </xf>
    <xf numFmtId="168" fontId="12" fillId="0" borderId="9" xfId="0" applyNumberFormat="1" applyFont="1" applyFill="1" applyBorder="1" applyAlignment="1">
      <alignment horizontal="center" vertical="center" wrapText="1"/>
    </xf>
    <xf numFmtId="168" fontId="12" fillId="0" borderId="13" xfId="0" applyNumberFormat="1" applyFont="1" applyFill="1" applyBorder="1" applyAlignment="1">
      <alignment horizontal="center" vertical="center" wrapText="1"/>
    </xf>
    <xf numFmtId="168" fontId="12" fillId="0" borderId="11" xfId="0" applyNumberFormat="1" applyFont="1" applyFill="1" applyBorder="1" applyAlignment="1">
      <alignment horizontal="center" vertical="center" wrapText="1"/>
    </xf>
    <xf numFmtId="168" fontId="12" fillId="0" borderId="35" xfId="0" applyNumberFormat="1" applyFont="1" applyFill="1" applyBorder="1" applyAlignment="1">
      <alignment horizontal="center" vertical="center" wrapText="1"/>
    </xf>
    <xf numFmtId="168" fontId="12" fillId="0" borderId="33" xfId="0" applyNumberFormat="1" applyFont="1" applyFill="1" applyBorder="1" applyAlignment="1">
      <alignment horizontal="center" vertical="center" wrapText="1"/>
    </xf>
    <xf numFmtId="0" fontId="8" fillId="2" borderId="35" xfId="0" applyFont="1" applyFill="1" applyBorder="1" applyAlignment="1">
      <alignment horizontal="left" vertical="center" wrapText="1" indent="1"/>
    </xf>
    <xf numFmtId="168" fontId="8" fillId="2" borderId="36" xfId="0" applyNumberFormat="1" applyFont="1" applyFill="1" applyBorder="1" applyAlignment="1">
      <alignment horizontal="left" vertical="center" wrapText="1" indent="1"/>
    </xf>
    <xf numFmtId="168" fontId="12" fillId="0" borderId="13" xfId="0" applyNumberFormat="1" applyFont="1" applyFill="1" applyBorder="1" applyAlignment="1">
      <alignment horizontal="left" vertical="center" wrapText="1" indent="1"/>
    </xf>
    <xf numFmtId="168" fontId="12" fillId="0" borderId="11" xfId="0" applyNumberFormat="1" applyFont="1" applyFill="1" applyBorder="1" applyAlignment="1">
      <alignment horizontal="left" vertical="center" wrapText="1" indent="1"/>
    </xf>
    <xf numFmtId="168" fontId="12" fillId="0" borderId="26" xfId="0" applyNumberFormat="1" applyFont="1" applyFill="1" applyBorder="1" applyAlignment="1">
      <alignment horizontal="left" vertical="center" wrapText="1" indent="1"/>
    </xf>
    <xf numFmtId="0" fontId="12" fillId="0" borderId="30" xfId="0" applyFont="1" applyFill="1" applyBorder="1" applyAlignment="1">
      <alignment horizontal="center" vertical="center" wrapText="1"/>
    </xf>
    <xf numFmtId="168" fontId="12" fillId="4" borderId="3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185" fontId="1" fillId="0" borderId="24" xfId="0" applyNumberFormat="1" applyFont="1" applyBorder="1" applyAlignment="1">
      <alignment horizontal="left" vertical="center"/>
    </xf>
    <xf numFmtId="0" fontId="17" fillId="0" borderId="0" xfId="0" applyFont="1" applyAlignment="1">
      <alignment/>
    </xf>
    <xf numFmtId="0" fontId="17" fillId="0" borderId="36" xfId="0" applyFont="1" applyBorder="1" applyAlignment="1">
      <alignment vertical="top" wrapText="1"/>
    </xf>
    <xf numFmtId="0" fontId="17" fillId="0" borderId="37" xfId="0" applyFont="1" applyBorder="1" applyAlignment="1">
      <alignment vertical="top" wrapText="1"/>
    </xf>
    <xf numFmtId="0" fontId="17" fillId="0" borderId="35" xfId="0" applyFont="1" applyBorder="1" applyAlignment="1">
      <alignment vertical="top" wrapText="1"/>
    </xf>
    <xf numFmtId="0" fontId="17" fillId="0" borderId="38" xfId="0" applyFont="1" applyBorder="1" applyAlignment="1">
      <alignment vertical="top" wrapText="1"/>
    </xf>
    <xf numFmtId="0" fontId="17" fillId="0" borderId="39" xfId="0" applyFont="1" applyBorder="1" applyAlignment="1">
      <alignment vertical="top" wrapText="1"/>
    </xf>
    <xf numFmtId="0" fontId="17" fillId="0" borderId="35" xfId="0" applyFont="1" applyBorder="1" applyAlignment="1">
      <alignment wrapText="1"/>
    </xf>
    <xf numFmtId="0" fontId="17" fillId="0" borderId="38" xfId="0" applyFont="1" applyBorder="1" applyAlignment="1">
      <alignment wrapText="1"/>
    </xf>
    <xf numFmtId="0" fontId="17" fillId="0" borderId="39" xfId="0" applyFont="1" applyBorder="1" applyAlignment="1">
      <alignment wrapText="1"/>
    </xf>
    <xf numFmtId="0" fontId="17" fillId="5" borderId="0" xfId="0" applyFont="1" applyFill="1" applyAlignment="1">
      <alignment/>
    </xf>
    <xf numFmtId="0" fontId="17" fillId="2" borderId="36" xfId="0" applyFont="1" applyFill="1" applyBorder="1" applyAlignment="1">
      <alignment wrapText="1"/>
    </xf>
    <xf numFmtId="0" fontId="17" fillId="2" borderId="37" xfId="0" applyFont="1" applyFill="1" applyBorder="1" applyAlignment="1">
      <alignment wrapText="1"/>
    </xf>
    <xf numFmtId="192" fontId="1" fillId="0" borderId="29" xfId="0" applyNumberFormat="1" applyFont="1" applyBorder="1" applyAlignment="1">
      <alignment horizontal="center" vertical="center" wrapText="1"/>
    </xf>
    <xf numFmtId="192" fontId="11" fillId="0" borderId="1" xfId="0" applyNumberFormat="1" applyFont="1" applyFill="1" applyBorder="1" applyAlignment="1">
      <alignment horizontal="center" vertical="center" wrapText="1"/>
    </xf>
    <xf numFmtId="195" fontId="1" fillId="0" borderId="4" xfId="0" applyNumberFormat="1" applyFont="1" applyFill="1" applyBorder="1" applyAlignment="1">
      <alignment horizontal="center" vertical="center" wrapText="1"/>
    </xf>
    <xf numFmtId="192" fontId="1" fillId="0" borderId="1" xfId="0" applyNumberFormat="1" applyFont="1" applyFill="1" applyBorder="1" applyAlignment="1">
      <alignment horizontal="center" vertical="center" wrapText="1"/>
    </xf>
    <xf numFmtId="192" fontId="1" fillId="0" borderId="6" xfId="0" applyNumberFormat="1" applyFont="1" applyFill="1" applyBorder="1" applyAlignment="1">
      <alignment horizontal="center" vertical="center" wrapText="1"/>
    </xf>
    <xf numFmtId="195" fontId="1" fillId="0" borderId="17" xfId="0" applyNumberFormat="1" applyFont="1" applyFill="1" applyBorder="1" applyAlignment="1">
      <alignment horizontal="center" vertical="center" wrapText="1"/>
    </xf>
    <xf numFmtId="192" fontId="1" fillId="0" borderId="15" xfId="0" applyNumberFormat="1" applyFont="1" applyFill="1" applyBorder="1" applyAlignment="1">
      <alignment horizontal="center" vertical="center" wrapText="1"/>
    </xf>
    <xf numFmtId="226" fontId="1" fillId="3" borderId="29" xfId="15" applyNumberFormat="1" applyFont="1" applyFill="1" applyBorder="1" applyAlignment="1">
      <alignment horizontal="center" vertical="center" wrapText="1"/>
    </xf>
    <xf numFmtId="0" fontId="0" fillId="0" borderId="0" xfId="0" applyFont="1" applyFill="1" applyAlignment="1">
      <alignment/>
    </xf>
    <xf numFmtId="227" fontId="1" fillId="3" borderId="4" xfId="0" applyNumberFormat="1" applyFont="1" applyFill="1" applyBorder="1" applyAlignment="1">
      <alignment horizontal="center" vertical="center" wrapText="1"/>
    </xf>
    <xf numFmtId="227" fontId="1" fillId="3" borderId="17" xfId="0" applyNumberFormat="1" applyFont="1" applyFill="1" applyBorder="1" applyAlignment="1">
      <alignment horizontal="center" vertical="center" wrapText="1"/>
    </xf>
    <xf numFmtId="227" fontId="1" fillId="0" borderId="11" xfId="0" applyNumberFormat="1" applyFont="1" applyBorder="1" applyAlignment="1">
      <alignment horizontal="center" vertical="center" wrapText="1"/>
    </xf>
    <xf numFmtId="228" fontId="1" fillId="6" borderId="1" xfId="0" applyNumberFormat="1" applyFont="1" applyFill="1" applyBorder="1" applyAlignment="1">
      <alignment horizontal="center" vertical="center" wrapText="1"/>
    </xf>
    <xf numFmtId="228" fontId="1" fillId="0" borderId="4" xfId="0" applyNumberFormat="1" applyFont="1" applyBorder="1" applyAlignment="1">
      <alignment horizontal="center" vertical="center" wrapText="1"/>
    </xf>
    <xf numFmtId="228" fontId="1" fillId="0" borderId="1" xfId="0" applyNumberFormat="1" applyFont="1" applyBorder="1" applyAlignment="1">
      <alignment horizontal="center" vertical="center" wrapText="1"/>
    </xf>
    <xf numFmtId="228" fontId="1" fillId="0" borderId="17" xfId="0" applyNumberFormat="1" applyFont="1" applyBorder="1" applyAlignment="1">
      <alignment horizontal="center" vertical="center" wrapText="1"/>
    </xf>
    <xf numFmtId="228" fontId="1" fillId="3" borderId="4" xfId="0" applyNumberFormat="1" applyFont="1" applyFill="1" applyBorder="1" applyAlignment="1">
      <alignment horizontal="center" vertical="center" wrapText="1"/>
    </xf>
    <xf numFmtId="229" fontId="1" fillId="0" borderId="28" xfId="0" applyNumberFormat="1" applyFont="1" applyBorder="1" applyAlignment="1">
      <alignment horizontal="center" vertical="center" wrapText="1"/>
    </xf>
    <xf numFmtId="230" fontId="1" fillId="0" borderId="10" xfId="0" applyNumberFormat="1" applyFont="1" applyBorder="1" applyAlignment="1">
      <alignment horizontal="center" vertical="center" wrapText="1"/>
    </xf>
    <xf numFmtId="229" fontId="1" fillId="0" borderId="6" xfId="0" applyNumberFormat="1" applyFont="1" applyBorder="1" applyAlignment="1">
      <alignment horizontal="center" vertical="center" wrapText="1"/>
    </xf>
    <xf numFmtId="229" fontId="1" fillId="0" borderId="40" xfId="0" applyNumberFormat="1" applyFont="1" applyBorder="1" applyAlignment="1">
      <alignment horizontal="center" vertical="center" wrapText="1"/>
    </xf>
    <xf numFmtId="229" fontId="1" fillId="0" borderId="1" xfId="0" applyNumberFormat="1" applyFont="1" applyBorder="1" applyAlignment="1">
      <alignment horizontal="center" vertical="center" wrapText="1"/>
    </xf>
    <xf numFmtId="231" fontId="11" fillId="0" borderId="11" xfId="0" applyNumberFormat="1" applyFont="1" applyFill="1" applyBorder="1" applyAlignment="1">
      <alignment horizontal="center" vertical="center" wrapText="1"/>
    </xf>
    <xf numFmtId="236" fontId="11" fillId="0" borderId="1" xfId="0" applyNumberFormat="1" applyFont="1" applyFill="1" applyBorder="1" applyAlignment="1">
      <alignment horizontal="center" vertical="center" wrapText="1"/>
    </xf>
    <xf numFmtId="236" fontId="1" fillId="0" borderId="1" xfId="0" applyNumberFormat="1" applyFont="1" applyFill="1" applyBorder="1" applyAlignment="1">
      <alignment horizontal="center" vertical="center" wrapText="1"/>
    </xf>
    <xf numFmtId="236" fontId="1" fillId="0" borderId="17" xfId="0" applyNumberFormat="1" applyFont="1" applyFill="1" applyBorder="1" applyAlignment="1">
      <alignment horizontal="center" vertical="center" wrapText="1"/>
    </xf>
    <xf numFmtId="236" fontId="1" fillId="0" borderId="4" xfId="0" applyNumberFormat="1" applyFont="1" applyFill="1" applyBorder="1" applyAlignment="1">
      <alignment horizontal="center" vertical="center" wrapText="1"/>
    </xf>
    <xf numFmtId="236" fontId="1" fillId="0" borderId="11" xfId="0" applyNumberFormat="1" applyFont="1" applyFill="1" applyBorder="1" applyAlignment="1">
      <alignment horizontal="center" vertical="center" wrapText="1"/>
    </xf>
    <xf numFmtId="237" fontId="1" fillId="3" borderId="4" xfId="22" applyNumberFormat="1" applyFont="1" applyFill="1" applyBorder="1" applyAlignment="1">
      <alignment horizontal="center" vertical="center" wrapText="1"/>
      <protection/>
    </xf>
    <xf numFmtId="237" fontId="1" fillId="0" borderId="1" xfId="22" applyNumberFormat="1" applyFont="1" applyFill="1" applyBorder="1" applyAlignment="1">
      <alignment horizontal="center" vertical="center" wrapText="1"/>
      <protection/>
    </xf>
    <xf numFmtId="237" fontId="1" fillId="3" borderId="17" xfId="22" applyNumberFormat="1" applyFont="1" applyFill="1" applyBorder="1" applyAlignment="1">
      <alignment horizontal="center" vertical="center" wrapText="1"/>
      <protection/>
    </xf>
    <xf numFmtId="237" fontId="1" fillId="3" borderId="1" xfId="22" applyNumberFormat="1" applyFont="1" applyFill="1" applyBorder="1" applyAlignment="1">
      <alignment horizontal="center" vertical="center" wrapText="1"/>
      <protection/>
    </xf>
    <xf numFmtId="237" fontId="1" fillId="3" borderId="11" xfId="22" applyNumberFormat="1" applyFont="1" applyFill="1" applyBorder="1" applyAlignment="1">
      <alignment horizontal="center" vertical="center" wrapText="1"/>
      <protection/>
    </xf>
    <xf numFmtId="237" fontId="1" fillId="7" borderId="1" xfId="22" applyNumberFormat="1" applyFont="1" applyFill="1" applyBorder="1" applyAlignment="1">
      <alignment horizontal="center" vertical="center" wrapText="1"/>
      <protection/>
    </xf>
    <xf numFmtId="192" fontId="1" fillId="7" borderId="1" xfId="0" applyNumberFormat="1" applyFont="1" applyFill="1" applyBorder="1" applyAlignment="1">
      <alignment horizontal="center" vertical="center" wrapText="1"/>
    </xf>
    <xf numFmtId="228" fontId="1" fillId="8" borderId="1" xfId="0" applyNumberFormat="1" applyFont="1" applyFill="1" applyBorder="1" applyAlignment="1">
      <alignment horizontal="center" vertical="center" wrapText="1"/>
    </xf>
    <xf numFmtId="192" fontId="1" fillId="8" borderId="1" xfId="0" applyNumberFormat="1" applyFont="1" applyFill="1" applyBorder="1" applyAlignment="1">
      <alignment horizontal="center" vertical="center" wrapText="1"/>
    </xf>
    <xf numFmtId="0" fontId="0" fillId="8" borderId="0" xfId="0" applyFill="1" applyAlignment="1">
      <alignment/>
    </xf>
    <xf numFmtId="0" fontId="0" fillId="7" borderId="0" xfId="0" applyFill="1" applyAlignment="1">
      <alignment/>
    </xf>
    <xf numFmtId="0" fontId="0" fillId="9" borderId="0" xfId="20" applyFont="1" applyFill="1" applyAlignment="1">
      <alignment horizontal="right"/>
    </xf>
    <xf numFmtId="192" fontId="1" fillId="9" borderId="8" xfId="0" applyNumberFormat="1" applyFont="1" applyFill="1" applyBorder="1" applyAlignment="1">
      <alignment horizontal="center" vertical="center" wrapText="1"/>
    </xf>
    <xf numFmtId="226" fontId="1" fillId="10" borderId="29" xfId="15" applyNumberFormat="1" applyFont="1" applyFill="1" applyBorder="1" applyAlignment="1">
      <alignment horizontal="center" vertical="center" wrapText="1"/>
    </xf>
    <xf numFmtId="192" fontId="1" fillId="9" borderId="14" xfId="0" applyNumberFormat="1" applyFont="1" applyFill="1" applyBorder="1" applyAlignment="1">
      <alignment horizontal="center" vertical="center" wrapText="1"/>
    </xf>
    <xf numFmtId="239" fontId="2" fillId="0" borderId="13" xfId="0" applyNumberFormat="1" applyFont="1" applyBorder="1" applyAlignment="1">
      <alignment horizontal="center" vertical="center"/>
    </xf>
    <xf numFmtId="239" fontId="2" fillId="0" borderId="3" xfId="0" applyNumberFormat="1" applyFont="1" applyBorder="1" applyAlignment="1">
      <alignment horizontal="center" vertical="center"/>
    </xf>
    <xf numFmtId="239" fontId="2" fillId="0" borderId="21" xfId="0" applyNumberFormat="1" applyFont="1" applyBorder="1" applyAlignment="1">
      <alignment horizontal="center" vertical="center"/>
    </xf>
    <xf numFmtId="239" fontId="2" fillId="0" borderId="1" xfId="0" applyNumberFormat="1" applyFont="1" applyBorder="1" applyAlignment="1">
      <alignment horizontal="center" vertical="center"/>
    </xf>
    <xf numFmtId="239" fontId="2" fillId="0" borderId="17" xfId="0" applyNumberFormat="1" applyFont="1" applyBorder="1" applyAlignment="1">
      <alignment horizontal="center" vertical="center"/>
    </xf>
    <xf numFmtId="239" fontId="2" fillId="0" borderId="3" xfId="0" applyNumberFormat="1" applyFont="1" applyFill="1" applyBorder="1" applyAlignment="1">
      <alignment horizontal="center" vertical="center"/>
    </xf>
    <xf numFmtId="239" fontId="2" fillId="3" borderId="21" xfId="0" applyNumberFormat="1" applyFont="1" applyFill="1" applyBorder="1" applyAlignment="1">
      <alignment horizontal="center" vertical="center"/>
    </xf>
    <xf numFmtId="223" fontId="1" fillId="0" borderId="1" xfId="0" applyNumberFormat="1" applyFont="1" applyBorder="1" applyAlignment="1">
      <alignment horizontal="center" vertical="center" wrapText="1"/>
    </xf>
    <xf numFmtId="49" fontId="0" fillId="9" borderId="0" xfId="20" applyNumberFormat="1" applyFont="1" applyFill="1" applyAlignment="1" applyProtection="1">
      <alignment horizontal="right"/>
      <protection/>
    </xf>
    <xf numFmtId="4" fontId="0" fillId="0" borderId="0" xfId="0" applyNumberFormat="1" applyFont="1" applyAlignment="1">
      <alignment/>
    </xf>
    <xf numFmtId="0" fontId="0" fillId="11" borderId="0" xfId="0" applyFill="1" applyAlignment="1">
      <alignment/>
    </xf>
    <xf numFmtId="49" fontId="0" fillId="0" borderId="0" xfId="20" applyNumberFormat="1" applyFont="1" applyAlignment="1" applyProtection="1">
      <alignment horizontal="left"/>
      <protection/>
    </xf>
    <xf numFmtId="0" fontId="0" fillId="0" borderId="0" xfId="0" applyFont="1" applyAlignment="1">
      <alignment/>
    </xf>
    <xf numFmtId="0" fontId="0" fillId="12" borderId="0" xfId="0" applyFill="1" applyAlignment="1">
      <alignment/>
    </xf>
    <xf numFmtId="0" fontId="0" fillId="0" borderId="0" xfId="0" applyFont="1" applyAlignment="1">
      <alignment/>
    </xf>
    <xf numFmtId="0" fontId="0" fillId="13" borderId="0" xfId="0" applyFill="1" applyAlignment="1">
      <alignment/>
    </xf>
    <xf numFmtId="188" fontId="1" fillId="13" borderId="1" xfId="0" applyNumberFormat="1" applyFont="1" applyFill="1" applyBorder="1" applyAlignment="1">
      <alignment horizontal="center" vertical="center" wrapText="1"/>
    </xf>
    <xf numFmtId="192" fontId="1" fillId="13" borderId="1" xfId="0" applyNumberFormat="1" applyFont="1" applyFill="1" applyBorder="1" applyAlignment="1">
      <alignment horizontal="center" vertical="center" wrapText="1"/>
    </xf>
    <xf numFmtId="192" fontId="1" fillId="0" borderId="41" xfId="0" applyNumberFormat="1" applyFont="1" applyBorder="1" applyAlignment="1">
      <alignment horizontal="center" vertical="center" wrapText="1"/>
    </xf>
    <xf numFmtId="220" fontId="1" fillId="0" borderId="2" xfId="0" applyNumberFormat="1" applyFont="1" applyBorder="1" applyAlignment="1">
      <alignment horizontal="center" vertical="center" wrapText="1"/>
    </xf>
    <xf numFmtId="192" fontId="1" fillId="0" borderId="42" xfId="0" applyNumberFormat="1" applyFont="1" applyBorder="1" applyAlignment="1">
      <alignment horizontal="center" vertical="center" wrapText="1"/>
    </xf>
    <xf numFmtId="220" fontId="1" fillId="0" borderId="22" xfId="0" applyNumberFormat="1" applyFont="1" applyBorder="1" applyAlignment="1">
      <alignment horizontal="center" vertical="center" wrapText="1"/>
    </xf>
    <xf numFmtId="242" fontId="1" fillId="0" borderId="2" xfId="0" applyNumberFormat="1" applyFont="1" applyBorder="1" applyAlignment="1">
      <alignment horizontal="center" vertical="center" wrapText="1"/>
    </xf>
    <xf numFmtId="242" fontId="1" fillId="0" borderId="25" xfId="0" applyNumberFormat="1" applyFont="1" applyBorder="1" applyAlignment="1">
      <alignment horizontal="center" vertical="center" wrapText="1"/>
    </xf>
    <xf numFmtId="244" fontId="1" fillId="0" borderId="28" xfId="0" applyNumberFormat="1" applyFont="1" applyBorder="1" applyAlignment="1">
      <alignment horizontal="center" vertical="center" wrapText="1"/>
    </xf>
    <xf numFmtId="247" fontId="1" fillId="0" borderId="28" xfId="0" applyNumberFormat="1" applyFont="1" applyBorder="1" applyAlignment="1">
      <alignment horizontal="center" vertical="center" wrapText="1"/>
    </xf>
    <xf numFmtId="223" fontId="1" fillId="0" borderId="15" xfId="0" applyNumberFormat="1" applyFont="1" applyBorder="1" applyAlignment="1">
      <alignment horizontal="center" vertical="center" wrapText="1"/>
    </xf>
    <xf numFmtId="217" fontId="1" fillId="0" borderId="17" xfId="0" applyNumberFormat="1" applyFont="1" applyFill="1" applyBorder="1" applyAlignment="1">
      <alignment horizontal="center" vertical="center" wrapText="1"/>
    </xf>
    <xf numFmtId="217" fontId="1" fillId="0" borderId="1" xfId="0" applyNumberFormat="1" applyFont="1" applyFill="1" applyBorder="1" applyAlignment="1">
      <alignment horizontal="center" vertical="center" wrapText="1"/>
    </xf>
    <xf numFmtId="217" fontId="1" fillId="0" borderId="4" xfId="0" applyNumberFormat="1" applyFont="1" applyFill="1" applyBorder="1" applyAlignment="1">
      <alignment horizontal="center" vertical="center" wrapText="1"/>
    </xf>
    <xf numFmtId="252" fontId="1" fillId="0" borderId="15" xfId="0" applyNumberFormat="1" applyFont="1" applyFill="1" applyBorder="1" applyAlignment="1">
      <alignment horizontal="center" vertical="center" wrapText="1"/>
    </xf>
    <xf numFmtId="253" fontId="1" fillId="0" borderId="28" xfId="0" applyNumberFormat="1" applyFont="1" applyFill="1" applyBorder="1" applyAlignment="1">
      <alignment horizontal="center" vertical="center" wrapText="1"/>
    </xf>
    <xf numFmtId="226" fontId="1" fillId="3" borderId="9" xfId="15" applyNumberFormat="1" applyFont="1" applyFill="1" applyBorder="1" applyAlignment="1">
      <alignment horizontal="center" vertical="center" wrapText="1"/>
    </xf>
    <xf numFmtId="254" fontId="2" fillId="0" borderId="13" xfId="0" applyNumberFormat="1" applyFont="1" applyBorder="1" applyAlignment="1">
      <alignment horizontal="center" vertical="center"/>
    </xf>
    <xf numFmtId="255" fontId="2" fillId="0" borderId="13" xfId="0" applyNumberFormat="1" applyFont="1" applyBorder="1" applyAlignment="1">
      <alignment horizontal="center" vertical="center"/>
    </xf>
    <xf numFmtId="192" fontId="9" fillId="2" borderId="43" xfId="0" applyNumberFormat="1" applyFont="1" applyFill="1" applyBorder="1" applyAlignment="1">
      <alignment horizontal="center" vertical="center" wrapText="1"/>
    </xf>
    <xf numFmtId="192" fontId="9" fillId="2" borderId="44" xfId="0" applyNumberFormat="1" applyFont="1" applyFill="1" applyBorder="1" applyAlignment="1">
      <alignment horizontal="center" vertical="center" wrapText="1"/>
    </xf>
    <xf numFmtId="192" fontId="9" fillId="2" borderId="45" xfId="0" applyNumberFormat="1" applyFont="1" applyFill="1" applyBorder="1" applyAlignment="1">
      <alignment horizontal="center" vertical="center" wrapText="1"/>
    </xf>
    <xf numFmtId="192" fontId="9" fillId="2" borderId="46" xfId="0" applyNumberFormat="1" applyFont="1" applyFill="1" applyBorder="1" applyAlignment="1">
      <alignment horizontal="center" vertical="center" wrapText="1"/>
    </xf>
    <xf numFmtId="192" fontId="9" fillId="2" borderId="38" xfId="0" applyNumberFormat="1" applyFont="1" applyFill="1" applyBorder="1" applyAlignment="1">
      <alignment horizontal="center" vertical="center" wrapText="1"/>
    </xf>
    <xf numFmtId="241" fontId="10" fillId="0" borderId="11" xfId="0" applyNumberFormat="1" applyFont="1" applyBorder="1" applyAlignment="1">
      <alignment horizontal="center" vertical="center" wrapText="1"/>
    </xf>
    <xf numFmtId="168" fontId="12" fillId="0" borderId="26" xfId="0" applyNumberFormat="1" applyFont="1" applyFill="1" applyBorder="1" applyAlignment="1">
      <alignment horizontal="center" vertical="center" wrapText="1"/>
    </xf>
    <xf numFmtId="237" fontId="12" fillId="3" borderId="11" xfId="22" applyNumberFormat="1" applyFont="1" applyFill="1" applyBorder="1" applyAlignment="1">
      <alignment horizontal="center" vertical="center" wrapText="1"/>
      <protection/>
    </xf>
    <xf numFmtId="169" fontId="12" fillId="0" borderId="23" xfId="0" applyNumberFormat="1" applyFont="1" applyBorder="1" applyAlignment="1">
      <alignment horizontal="center" vertical="center" wrapText="1"/>
    </xf>
    <xf numFmtId="169" fontId="12" fillId="0" borderId="8" xfId="0" applyNumberFormat="1" applyFont="1" applyFill="1" applyBorder="1" applyAlignment="1">
      <alignment horizontal="center" vertical="center" wrapText="1"/>
    </xf>
    <xf numFmtId="169" fontId="0" fillId="14" borderId="14" xfId="0" applyNumberFormat="1" applyFont="1" applyFill="1" applyBorder="1" applyAlignment="1">
      <alignment horizontal="center" vertical="center" wrapText="1"/>
    </xf>
    <xf numFmtId="172" fontId="0" fillId="0" borderId="9" xfId="0" applyNumberFormat="1" applyFont="1" applyBorder="1" applyAlignment="1">
      <alignment horizontal="center" vertical="center"/>
    </xf>
    <xf numFmtId="169" fontId="12" fillId="0" borderId="17" xfId="0" applyNumberFormat="1" applyFont="1" applyBorder="1" applyAlignment="1">
      <alignment horizontal="center" vertical="center" wrapText="1"/>
    </xf>
    <xf numFmtId="169" fontId="12" fillId="0" borderId="1" xfId="0" applyNumberFormat="1" applyFont="1" applyBorder="1" applyAlignment="1">
      <alignment horizontal="center" vertical="center" wrapText="1"/>
    </xf>
    <xf numFmtId="169" fontId="12" fillId="0" borderId="15" xfId="0" applyNumberFormat="1" applyFont="1" applyBorder="1" applyAlignment="1">
      <alignment horizontal="center" vertical="center" wrapText="1"/>
    </xf>
    <xf numFmtId="192" fontId="12" fillId="0" borderId="6" xfId="0" applyNumberFormat="1" applyFont="1" applyBorder="1" applyAlignment="1">
      <alignment horizontal="center" vertical="center" wrapText="1"/>
    </xf>
    <xf numFmtId="175" fontId="12" fillId="0" borderId="10" xfId="0" applyNumberFormat="1" applyFont="1" applyBorder="1" applyAlignment="1">
      <alignment horizontal="center" vertical="center" wrapText="1"/>
    </xf>
    <xf numFmtId="174" fontId="12" fillId="0" borderId="11" xfId="0" applyNumberFormat="1" applyFont="1" applyBorder="1" applyAlignment="1" quotePrefix="1">
      <alignment horizontal="center" vertical="center" wrapText="1"/>
    </xf>
    <xf numFmtId="169" fontId="12" fillId="0" borderId="25" xfId="0" applyNumberFormat="1" applyFont="1" applyBorder="1" applyAlignment="1">
      <alignment horizontal="center" vertical="center" wrapText="1"/>
    </xf>
    <xf numFmtId="169" fontId="12" fillId="0" borderId="2" xfId="0" applyNumberFormat="1" applyFont="1" applyBorder="1" applyAlignment="1">
      <alignment horizontal="center" vertical="center" wrapText="1"/>
    </xf>
    <xf numFmtId="169" fontId="12" fillId="0" borderId="42" xfId="0" applyNumberFormat="1" applyFont="1" applyBorder="1" applyAlignment="1">
      <alignment horizontal="center" vertical="center" wrapText="1"/>
    </xf>
    <xf numFmtId="179" fontId="12" fillId="0" borderId="10" xfId="0" applyNumberFormat="1" applyFont="1" applyBorder="1" applyAlignment="1">
      <alignment horizontal="center" vertical="center" wrapText="1"/>
    </xf>
    <xf numFmtId="168" fontId="12" fillId="0" borderId="17" xfId="0" applyNumberFormat="1" applyFont="1" applyBorder="1" applyAlignment="1">
      <alignment horizontal="center" vertical="center" wrapText="1"/>
    </xf>
    <xf numFmtId="176" fontId="0" fillId="0" borderId="11" xfId="0" applyNumberFormat="1" applyFont="1" applyBorder="1" applyAlignment="1">
      <alignment horizontal="center" vertical="center"/>
    </xf>
    <xf numFmtId="184" fontId="12" fillId="0" borderId="11" xfId="0" applyNumberFormat="1" applyFont="1" applyBorder="1" applyAlignment="1">
      <alignment horizontal="center" vertical="center" wrapText="1"/>
    </xf>
    <xf numFmtId="168" fontId="12" fillId="0" borderId="17"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69" fontId="12" fillId="0" borderId="15" xfId="0" applyNumberFormat="1" applyFont="1" applyFill="1" applyBorder="1" applyAlignment="1">
      <alignment horizontal="center" vertical="center" wrapText="1"/>
    </xf>
    <xf numFmtId="177" fontId="12" fillId="0" borderId="11" xfId="0" applyNumberFormat="1" applyFont="1" applyBorder="1" applyAlignment="1">
      <alignment horizontal="center" vertical="center" wrapText="1"/>
    </xf>
    <xf numFmtId="183" fontId="12" fillId="0" borderId="11" xfId="0" applyNumberFormat="1" applyFont="1" applyBorder="1" applyAlignment="1">
      <alignment horizontal="center" vertical="center" wrapText="1"/>
    </xf>
    <xf numFmtId="0" fontId="0" fillId="0" borderId="17" xfId="0" applyFont="1" applyBorder="1" applyAlignment="1">
      <alignment horizontal="center" vertical="center"/>
    </xf>
    <xf numFmtId="3" fontId="0" fillId="0" borderId="15" xfId="0" applyNumberFormat="1" applyFont="1" applyBorder="1" applyAlignment="1">
      <alignment horizontal="center" vertical="center"/>
    </xf>
    <xf numFmtId="189" fontId="0" fillId="0" borderId="11" xfId="0" applyNumberFormat="1" applyFont="1" applyBorder="1" applyAlignment="1">
      <alignment horizontal="center" vertical="center"/>
    </xf>
    <xf numFmtId="3" fontId="12" fillId="0" borderId="15" xfId="0" applyNumberFormat="1" applyFont="1" applyBorder="1" applyAlignment="1">
      <alignment horizontal="center" vertical="center" wrapText="1"/>
    </xf>
    <xf numFmtId="173" fontId="12" fillId="0" borderId="11" xfId="0" applyNumberFormat="1" applyFont="1" applyBorder="1" applyAlignment="1">
      <alignment horizontal="center" vertical="center" wrapText="1"/>
    </xf>
    <xf numFmtId="169" fontId="0" fillId="0" borderId="24" xfId="0" applyNumberFormat="1" applyFont="1" applyBorder="1" applyAlignment="1">
      <alignment horizontal="center" vertical="center" wrapText="1"/>
    </xf>
    <xf numFmtId="169" fontId="0" fillId="9" borderId="3" xfId="0" applyNumberFormat="1" applyFont="1" applyFill="1" applyBorder="1" applyAlignment="1">
      <alignment horizontal="center" vertical="center" wrapText="1"/>
    </xf>
    <xf numFmtId="169" fontId="0" fillId="0" borderId="16" xfId="0" applyNumberFormat="1" applyFont="1" applyBorder="1" applyAlignment="1">
      <alignment horizontal="center" vertical="center" wrapText="1"/>
    </xf>
    <xf numFmtId="226" fontId="0" fillId="0" borderId="21" xfId="15" applyNumberFormat="1" applyFont="1" applyBorder="1" applyAlignment="1">
      <alignment horizontal="center" vertical="center"/>
    </xf>
    <xf numFmtId="192" fontId="12" fillId="0" borderId="1" xfId="0" applyNumberFormat="1" applyFont="1" applyBorder="1" applyAlignment="1">
      <alignment horizontal="center" vertical="center" wrapText="1"/>
    </xf>
    <xf numFmtId="226" fontId="0" fillId="9" borderId="21" xfId="15" applyNumberFormat="1" applyFont="1" applyFill="1" applyBorder="1" applyAlignment="1">
      <alignment horizontal="center" vertical="center"/>
    </xf>
    <xf numFmtId="192" fontId="12" fillId="9" borderId="1" xfId="0" applyNumberFormat="1" applyFont="1" applyFill="1" applyBorder="1" applyAlignment="1">
      <alignment horizontal="center" vertical="center" wrapText="1"/>
    </xf>
    <xf numFmtId="226" fontId="0" fillId="0" borderId="23" xfId="15" applyNumberFormat="1" applyFont="1" applyBorder="1" applyAlignment="1">
      <alignment horizontal="center" vertical="center"/>
    </xf>
    <xf numFmtId="225" fontId="0" fillId="0" borderId="13" xfId="0" applyNumberFormat="1" applyFont="1" applyBorder="1" applyAlignment="1">
      <alignment horizontal="center" vertical="center"/>
    </xf>
    <xf numFmtId="169" fontId="0" fillId="0" borderId="3" xfId="0" applyNumberFormat="1" applyFont="1" applyBorder="1" applyAlignment="1">
      <alignment horizontal="center" vertical="center" wrapText="1"/>
    </xf>
    <xf numFmtId="197" fontId="0" fillId="0" borderId="21" xfId="0" applyNumberFormat="1" applyFont="1" applyBorder="1" applyAlignment="1">
      <alignment horizontal="center" vertical="center"/>
    </xf>
    <xf numFmtId="197" fontId="0" fillId="0" borderId="3" xfId="0" applyNumberFormat="1" applyFont="1" applyBorder="1" applyAlignment="1">
      <alignment horizontal="center" vertical="center"/>
    </xf>
    <xf numFmtId="197" fontId="0" fillId="0" borderId="24" xfId="0" applyNumberFormat="1" applyFont="1" applyBorder="1" applyAlignment="1">
      <alignment horizontal="center" vertical="center"/>
    </xf>
    <xf numFmtId="192" fontId="12" fillId="0" borderId="15" xfId="0" applyNumberFormat="1" applyFont="1" applyBorder="1" applyAlignment="1">
      <alignment horizontal="center" vertical="center" wrapText="1"/>
    </xf>
    <xf numFmtId="254" fontId="0" fillId="0" borderId="13" xfId="0" applyNumberFormat="1" applyFont="1" applyBorder="1" applyAlignment="1">
      <alignment horizontal="center" vertical="center"/>
    </xf>
    <xf numFmtId="240" fontId="0" fillId="0" borderId="21" xfId="0" applyNumberFormat="1" applyFont="1" applyBorder="1" applyAlignment="1">
      <alignment horizontal="center" vertical="center"/>
    </xf>
    <xf numFmtId="240" fontId="0" fillId="0" borderId="3" xfId="0" applyNumberFormat="1" applyFont="1" applyBorder="1" applyAlignment="1">
      <alignment horizontal="center" vertical="center"/>
    </xf>
    <xf numFmtId="240" fontId="0" fillId="0" borderId="3" xfId="0" applyNumberFormat="1" applyFont="1" applyFill="1" applyBorder="1" applyAlignment="1">
      <alignment horizontal="center" vertical="center"/>
    </xf>
    <xf numFmtId="240" fontId="0" fillId="0" borderId="24" xfId="0" applyNumberFormat="1" applyFont="1" applyBorder="1" applyAlignment="1">
      <alignment horizontal="center" vertical="center"/>
    </xf>
    <xf numFmtId="239" fontId="0" fillId="0" borderId="13" xfId="0" applyNumberFormat="1" applyFont="1" applyBorder="1" applyAlignment="1">
      <alignment horizontal="center" vertical="center"/>
    </xf>
    <xf numFmtId="169" fontId="12" fillId="0" borderId="24" xfId="0" applyNumberFormat="1" applyFont="1" applyBorder="1" applyAlignment="1">
      <alignment horizontal="center" vertical="center" wrapText="1"/>
    </xf>
    <xf numFmtId="169" fontId="12" fillId="0" borderId="3" xfId="0" applyNumberFormat="1" applyFont="1" applyBorder="1" applyAlignment="1">
      <alignment horizontal="center" vertical="center" wrapText="1"/>
    </xf>
    <xf numFmtId="169" fontId="12" fillId="0" borderId="16" xfId="0" applyNumberFormat="1" applyFont="1" applyBorder="1" applyAlignment="1">
      <alignment horizontal="center" vertical="center" wrapText="1"/>
    </xf>
    <xf numFmtId="185" fontId="0" fillId="0" borderId="21" xfId="0" applyNumberFormat="1" applyFont="1" applyBorder="1" applyAlignment="1">
      <alignment horizontal="center" vertical="center"/>
    </xf>
    <xf numFmtId="192" fontId="12" fillId="0" borderId="3" xfId="0" applyNumberFormat="1" applyFont="1" applyBorder="1" applyAlignment="1">
      <alignment horizontal="center" vertical="center" wrapText="1"/>
    </xf>
    <xf numFmtId="185" fontId="0" fillId="0" borderId="3" xfId="0" applyNumberFormat="1" applyFont="1" applyBorder="1" applyAlignment="1">
      <alignment horizontal="center" vertical="center"/>
    </xf>
    <xf numFmtId="192" fontId="12" fillId="0" borderId="12" xfId="0" applyNumberFormat="1" applyFont="1" applyBorder="1" applyAlignment="1">
      <alignment horizontal="center" vertical="center" wrapText="1"/>
    </xf>
    <xf numFmtId="185" fontId="0" fillId="0" borderId="24" xfId="0" applyNumberFormat="1" applyFont="1" applyBorder="1" applyAlignment="1">
      <alignment horizontal="center" vertical="center"/>
    </xf>
    <xf numFmtId="192" fontId="12" fillId="0" borderId="16" xfId="0" applyNumberFormat="1" applyFont="1" applyBorder="1" applyAlignment="1">
      <alignment horizontal="center" vertical="center" wrapText="1"/>
    </xf>
    <xf numFmtId="171" fontId="0" fillId="0" borderId="13" xfId="0" applyNumberFormat="1" applyFont="1" applyBorder="1" applyAlignment="1">
      <alignment horizontal="center" vertical="center"/>
    </xf>
    <xf numFmtId="204" fontId="0" fillId="0" borderId="21" xfId="0" applyNumberFormat="1" applyFont="1" applyBorder="1" applyAlignment="1">
      <alignment horizontal="center" vertical="center"/>
    </xf>
    <xf numFmtId="204" fontId="0" fillId="0" borderId="3" xfId="0" applyNumberFormat="1" applyFont="1" applyBorder="1" applyAlignment="1">
      <alignment horizontal="center" vertical="center"/>
    </xf>
    <xf numFmtId="204" fontId="0" fillId="0" borderId="24" xfId="0" applyNumberFormat="1" applyFont="1" applyBorder="1" applyAlignment="1">
      <alignment horizontal="center" vertical="center"/>
    </xf>
    <xf numFmtId="205" fontId="0" fillId="0" borderId="13" xfId="0" applyNumberFormat="1" applyFont="1" applyBorder="1" applyAlignment="1">
      <alignment horizontal="center" vertical="center"/>
    </xf>
    <xf numFmtId="202" fontId="0" fillId="0" borderId="1" xfId="0" applyNumberFormat="1" applyFont="1" applyBorder="1" applyAlignment="1">
      <alignment horizontal="center" vertical="center"/>
    </xf>
    <xf numFmtId="202" fontId="0" fillId="0" borderId="15" xfId="0" applyNumberFormat="1" applyFont="1" applyBorder="1" applyAlignment="1">
      <alignment horizontal="center" vertical="center"/>
    </xf>
    <xf numFmtId="182" fontId="12" fillId="0" borderId="4" xfId="0" applyNumberFormat="1" applyFont="1" applyBorder="1" applyAlignment="1">
      <alignment horizontal="center" vertical="center" wrapText="1"/>
    </xf>
    <xf numFmtId="182" fontId="12" fillId="0" borderId="1" xfId="0" applyNumberFormat="1" applyFont="1" applyBorder="1" applyAlignment="1">
      <alignment horizontal="center" vertical="center" wrapText="1"/>
    </xf>
    <xf numFmtId="203" fontId="0" fillId="0" borderId="0" xfId="0" applyNumberFormat="1" applyFont="1" applyBorder="1" applyAlignment="1">
      <alignment horizontal="center" vertical="center"/>
    </xf>
    <xf numFmtId="182" fontId="12" fillId="0" borderId="17" xfId="0" applyNumberFormat="1" applyFont="1" applyBorder="1" applyAlignment="1">
      <alignment horizontal="center" vertical="center" wrapText="1"/>
    </xf>
    <xf numFmtId="182" fontId="12" fillId="0" borderId="11" xfId="0" applyNumberFormat="1" applyFont="1" applyBorder="1" applyAlignment="1">
      <alignment horizontal="center" vertical="center" wrapText="1"/>
    </xf>
    <xf numFmtId="169" fontId="12" fillId="0" borderId="17" xfId="0" applyNumberFormat="1" applyFont="1" applyFill="1" applyBorder="1" applyAlignment="1">
      <alignment horizontal="center" vertical="center" wrapText="1"/>
    </xf>
    <xf numFmtId="195" fontId="12" fillId="0" borderId="4" xfId="0" applyNumberFormat="1" applyFont="1" applyFill="1" applyBorder="1" applyAlignment="1">
      <alignment horizontal="center" vertical="center" wrapText="1"/>
    </xf>
    <xf numFmtId="192" fontId="12" fillId="0" borderId="1" xfId="0" applyNumberFormat="1" applyFont="1" applyFill="1" applyBorder="1" applyAlignment="1">
      <alignment horizontal="center" vertical="center" wrapText="1"/>
    </xf>
    <xf numFmtId="195" fontId="12" fillId="0" borderId="1" xfId="0" applyNumberFormat="1" applyFont="1" applyFill="1" applyBorder="1" applyAlignment="1">
      <alignment horizontal="center" vertical="center" wrapText="1"/>
    </xf>
    <xf numFmtId="195" fontId="12" fillId="0" borderId="17" xfId="0" applyNumberFormat="1" applyFont="1" applyFill="1" applyBorder="1" applyAlignment="1">
      <alignment horizontal="center" vertical="center" wrapText="1"/>
    </xf>
    <xf numFmtId="231" fontId="12" fillId="0" borderId="11" xfId="0" applyNumberFormat="1" applyFont="1" applyFill="1" applyBorder="1" applyAlignment="1">
      <alignment horizontal="center" vertical="center" wrapText="1"/>
    </xf>
    <xf numFmtId="169" fontId="12" fillId="0" borderId="6" xfId="0" applyNumberFormat="1" applyFont="1" applyFill="1" applyBorder="1" applyAlignment="1">
      <alignment horizontal="center" vertical="center" wrapText="1"/>
    </xf>
    <xf numFmtId="236" fontId="12" fillId="0" borderId="17" xfId="0" applyNumberFormat="1" applyFont="1" applyFill="1" applyBorder="1" applyAlignment="1">
      <alignment horizontal="center" vertical="center" wrapText="1"/>
    </xf>
    <xf numFmtId="235" fontId="0" fillId="0" borderId="4" xfId="0" applyNumberFormat="1" applyFont="1" applyFill="1" applyBorder="1" applyAlignment="1">
      <alignment horizontal="center" vertical="center" wrapText="1"/>
    </xf>
    <xf numFmtId="236" fontId="12" fillId="0" borderId="1" xfId="0" applyNumberFormat="1" applyFont="1" applyFill="1" applyBorder="1" applyAlignment="1">
      <alignment horizontal="center" vertical="center" wrapText="1"/>
    </xf>
    <xf numFmtId="236" fontId="12" fillId="0" borderId="11" xfId="0" applyNumberFormat="1" applyFont="1" applyFill="1" applyBorder="1" applyAlignment="1">
      <alignment horizontal="center" vertical="center" wrapText="1"/>
    </xf>
    <xf numFmtId="213" fontId="12" fillId="0" borderId="4" xfId="0" applyNumberFormat="1" applyFont="1" applyBorder="1" applyAlignment="1">
      <alignment horizontal="center" vertical="center" wrapText="1"/>
    </xf>
    <xf numFmtId="213" fontId="12" fillId="0" borderId="1" xfId="0" applyNumberFormat="1" applyFont="1" applyBorder="1" applyAlignment="1">
      <alignment horizontal="center" vertical="center" wrapText="1"/>
    </xf>
    <xf numFmtId="213" fontId="12" fillId="0" borderId="17" xfId="0" applyNumberFormat="1" applyFont="1" applyBorder="1" applyAlignment="1">
      <alignment horizontal="center" vertical="center" wrapText="1"/>
    </xf>
    <xf numFmtId="212" fontId="12" fillId="0" borderId="11" xfId="0" applyNumberFormat="1" applyFont="1" applyBorder="1" applyAlignment="1">
      <alignment horizontal="center" vertical="center" wrapText="1"/>
    </xf>
    <xf numFmtId="186" fontId="12" fillId="0" borderId="4" xfId="0" applyNumberFormat="1" applyFont="1" applyBorder="1" applyAlignment="1">
      <alignment horizontal="center" vertical="center" wrapText="1"/>
    </xf>
    <xf numFmtId="186" fontId="12" fillId="0" borderId="1" xfId="0" applyNumberFormat="1" applyFont="1" applyBorder="1" applyAlignment="1">
      <alignment horizontal="center" vertical="center" wrapText="1"/>
    </xf>
    <xf numFmtId="186" fontId="12" fillId="0" borderId="17" xfId="0" applyNumberFormat="1" applyFont="1" applyBorder="1" applyAlignment="1">
      <alignment horizontal="center" vertical="center" wrapText="1"/>
    </xf>
    <xf numFmtId="170" fontId="12" fillId="0" borderId="11" xfId="0" applyNumberFormat="1" applyFont="1" applyBorder="1" applyAlignment="1">
      <alignment horizontal="center" vertical="center" wrapText="1"/>
    </xf>
    <xf numFmtId="227" fontId="12" fillId="0" borderId="4" xfId="0" applyNumberFormat="1" applyFont="1" applyBorder="1" applyAlignment="1">
      <alignment horizontal="center" vertical="center" wrapText="1"/>
    </xf>
    <xf numFmtId="227" fontId="12" fillId="0" borderId="1" xfId="0" applyNumberFormat="1" applyFont="1" applyBorder="1" applyAlignment="1">
      <alignment horizontal="center" vertical="center" wrapText="1"/>
    </xf>
    <xf numFmtId="227" fontId="12" fillId="0" borderId="17" xfId="0" applyNumberFormat="1" applyFont="1" applyBorder="1" applyAlignment="1">
      <alignment horizontal="center" vertical="center" wrapText="1"/>
    </xf>
    <xf numFmtId="227" fontId="12" fillId="0" borderId="11" xfId="0" applyNumberFormat="1" applyFont="1" applyBorder="1" applyAlignment="1">
      <alignment horizontal="center" vertical="center" wrapText="1"/>
    </xf>
    <xf numFmtId="169" fontId="12" fillId="0" borderId="17" xfId="21" applyNumberFormat="1" applyFont="1" applyFill="1" applyBorder="1" applyAlignment="1">
      <alignment horizontal="center" vertical="center" wrapText="1"/>
      <protection/>
    </xf>
    <xf numFmtId="169" fontId="12" fillId="0" borderId="1" xfId="21" applyNumberFormat="1" applyFont="1" applyFill="1" applyBorder="1" applyAlignment="1">
      <alignment horizontal="center" vertical="center" wrapText="1"/>
      <protection/>
    </xf>
    <xf numFmtId="169" fontId="12" fillId="0" borderId="15" xfId="21" applyNumberFormat="1" applyFont="1" applyFill="1" applyBorder="1" applyAlignment="1">
      <alignment horizontal="center" vertical="center" wrapText="1"/>
      <protection/>
    </xf>
    <xf numFmtId="207" fontId="12" fillId="0" borderId="4" xfId="22" applyNumberFormat="1" applyFont="1" applyFill="1" applyBorder="1" applyAlignment="1">
      <alignment horizontal="center" vertical="center" wrapText="1"/>
      <protection/>
    </xf>
    <xf numFmtId="207" fontId="12" fillId="0" borderId="1" xfId="22" applyNumberFormat="1" applyFont="1" applyFill="1" applyBorder="1" applyAlignment="1">
      <alignment horizontal="center" vertical="center" wrapText="1"/>
      <protection/>
    </xf>
    <xf numFmtId="210" fontId="12" fillId="0" borderId="1" xfId="22" applyNumberFormat="1" applyFont="1" applyFill="1" applyBorder="1" applyAlignment="1">
      <alignment horizontal="center" vertical="center" wrapText="1"/>
      <protection/>
    </xf>
    <xf numFmtId="210" fontId="12" fillId="0" borderId="17" xfId="22" applyNumberFormat="1" applyFont="1" applyFill="1" applyBorder="1" applyAlignment="1">
      <alignment horizontal="center" vertical="center" wrapText="1"/>
      <protection/>
    </xf>
    <xf numFmtId="208" fontId="12" fillId="0" borderId="11" xfId="22" applyNumberFormat="1" applyFont="1" applyFill="1" applyBorder="1" applyAlignment="1">
      <alignment horizontal="center" vertical="center" wrapText="1"/>
      <protection/>
    </xf>
    <xf numFmtId="238" fontId="12" fillId="0" borderId="17" xfId="22" applyNumberFormat="1" applyFont="1" applyFill="1" applyBorder="1" applyAlignment="1">
      <alignment horizontal="center" vertical="center" wrapText="1"/>
      <protection/>
    </xf>
    <xf numFmtId="238" fontId="12" fillId="0" borderId="1" xfId="22" applyNumberFormat="1" applyFont="1" applyFill="1" applyBorder="1" applyAlignment="1">
      <alignment horizontal="center" vertical="center" wrapText="1"/>
      <protection/>
    </xf>
    <xf numFmtId="238" fontId="12" fillId="0" borderId="4" xfId="22" applyNumberFormat="1" applyFont="1" applyFill="1" applyBorder="1" applyAlignment="1">
      <alignment horizontal="center" vertical="center" wrapText="1"/>
      <protection/>
    </xf>
    <xf numFmtId="3" fontId="12" fillId="0" borderId="15" xfId="0" applyNumberFormat="1" applyFont="1" applyBorder="1" applyAlignment="1" applyProtection="1">
      <alignment horizontal="center" vertical="center" wrapText="1"/>
      <protection locked="0"/>
    </xf>
    <xf numFmtId="228" fontId="12" fillId="0" borderId="4" xfId="0" applyNumberFormat="1" applyFont="1" applyBorder="1" applyAlignment="1">
      <alignment horizontal="center" vertical="center" wrapText="1"/>
    </xf>
    <xf numFmtId="228" fontId="12" fillId="0" borderId="1" xfId="0" applyNumberFormat="1" applyFont="1" applyBorder="1" applyAlignment="1">
      <alignment horizontal="center" vertical="center" wrapText="1"/>
    </xf>
    <xf numFmtId="228" fontId="12" fillId="0" borderId="17" xfId="0" applyNumberFormat="1" applyFont="1" applyBorder="1" applyAlignment="1">
      <alignment horizontal="center" vertical="center" wrapText="1"/>
    </xf>
    <xf numFmtId="232" fontId="12" fillId="0" borderId="11" xfId="0" applyNumberFormat="1" applyFont="1" applyBorder="1" applyAlignment="1">
      <alignment horizontal="center" vertical="center" wrapText="1"/>
    </xf>
    <xf numFmtId="169" fontId="12" fillId="0" borderId="4" xfId="0" applyNumberFormat="1" applyFont="1" applyBorder="1" applyAlignment="1">
      <alignment horizontal="center" vertical="center" wrapText="1"/>
    </xf>
    <xf numFmtId="187" fontId="12" fillId="0" borderId="4" xfId="0" applyNumberFormat="1" applyFont="1" applyBorder="1" applyAlignment="1">
      <alignment horizontal="center" vertical="center" wrapText="1"/>
    </xf>
    <xf numFmtId="223" fontId="12" fillId="0" borderId="1" xfId="0" applyNumberFormat="1" applyFont="1" applyBorder="1" applyAlignment="1">
      <alignment horizontal="center" vertical="center" wrapText="1"/>
    </xf>
    <xf numFmtId="187" fontId="12" fillId="0" borderId="1" xfId="0" applyNumberFormat="1" applyFont="1" applyBorder="1" applyAlignment="1">
      <alignment horizontal="center" vertical="center" wrapText="1"/>
    </xf>
    <xf numFmtId="194" fontId="0" fillId="0" borderId="1" xfId="0" applyNumberFormat="1" applyFont="1" applyBorder="1" applyAlignment="1">
      <alignment horizontal="center" vertical="center" wrapText="1"/>
    </xf>
    <xf numFmtId="194" fontId="0" fillId="0" borderId="4" xfId="0" applyNumberFormat="1" applyFont="1" applyBorder="1" applyAlignment="1">
      <alignment horizontal="center" vertical="center" wrapText="1"/>
    </xf>
    <xf numFmtId="230" fontId="12" fillId="0" borderId="11" xfId="0" applyNumberFormat="1" applyFont="1" applyBorder="1" applyAlignment="1">
      <alignment horizontal="center" vertical="center" wrapText="1"/>
    </xf>
    <xf numFmtId="169" fontId="12" fillId="0" borderId="18" xfId="0" applyNumberFormat="1" applyFont="1" applyBorder="1" applyAlignment="1">
      <alignment horizontal="center" vertical="center" wrapText="1"/>
    </xf>
    <xf numFmtId="188" fontId="12" fillId="0" borderId="1" xfId="0" applyNumberFormat="1" applyFont="1" applyBorder="1" applyAlignment="1">
      <alignment horizontal="center" vertical="center" wrapText="1"/>
    </xf>
    <xf numFmtId="188" fontId="12" fillId="0" borderId="4" xfId="0" applyNumberFormat="1" applyFont="1" applyBorder="1" applyAlignment="1">
      <alignment horizontal="center" vertical="center" wrapText="1"/>
    </xf>
    <xf numFmtId="169" fontId="12" fillId="0" borderId="8" xfId="0" applyNumberFormat="1" applyFont="1" applyBorder="1" applyAlignment="1">
      <alignment horizontal="center" vertical="center" wrapText="1"/>
    </xf>
    <xf numFmtId="169" fontId="12" fillId="0" borderId="14" xfId="0" applyNumberFormat="1" applyFont="1" applyBorder="1" applyAlignment="1">
      <alignment horizontal="center" vertical="center" wrapText="1"/>
    </xf>
    <xf numFmtId="243" fontId="12" fillId="0" borderId="29" xfId="0" applyNumberFormat="1" applyFont="1" applyBorder="1" applyAlignment="1">
      <alignment horizontal="center" vertical="center" wrapText="1"/>
    </xf>
    <xf numFmtId="194" fontId="0" fillId="0" borderId="8" xfId="0" applyNumberFormat="1" applyFont="1" applyBorder="1" applyAlignment="1">
      <alignment horizontal="center" vertical="center" wrapText="1"/>
    </xf>
    <xf numFmtId="192" fontId="12" fillId="0" borderId="14" xfId="0" applyNumberFormat="1" applyFont="1" applyBorder="1" applyAlignment="1">
      <alignment horizontal="center" vertical="center" wrapText="1"/>
    </xf>
    <xf numFmtId="256" fontId="12" fillId="0" borderId="9" xfId="0" applyNumberFormat="1" applyFont="1" applyBorder="1" applyAlignment="1">
      <alignment horizontal="center" vertical="center" wrapText="1"/>
    </xf>
    <xf numFmtId="194" fontId="0" fillId="0" borderId="17" xfId="0" applyNumberFormat="1" applyFont="1" applyBorder="1" applyAlignment="1">
      <alignment horizontal="center" vertical="center" wrapText="1"/>
    </xf>
    <xf numFmtId="190" fontId="12" fillId="0" borderId="11" xfId="0" applyNumberFormat="1" applyFont="1" applyBorder="1" applyAlignment="1">
      <alignment horizontal="center" vertical="center" wrapText="1"/>
    </xf>
    <xf numFmtId="250" fontId="12" fillId="0" borderId="4" xfId="0" applyNumberFormat="1" applyFont="1" applyFill="1" applyBorder="1" applyAlignment="1">
      <alignment horizontal="center" vertical="center" wrapText="1"/>
    </xf>
    <xf numFmtId="250" fontId="12" fillId="0" borderId="1" xfId="0" applyNumberFormat="1" applyFont="1" applyFill="1" applyBorder="1" applyAlignment="1">
      <alignment horizontal="center" vertical="center" wrapText="1"/>
    </xf>
    <xf numFmtId="250" fontId="0" fillId="0" borderId="1" xfId="0" applyNumberFormat="1" applyFont="1" applyFill="1" applyBorder="1" applyAlignment="1">
      <alignment horizontal="center" vertical="center" wrapText="1"/>
    </xf>
    <xf numFmtId="250" fontId="0" fillId="0" borderId="17" xfId="0" applyNumberFormat="1" applyFont="1" applyFill="1" applyBorder="1" applyAlignment="1">
      <alignment horizontal="center" vertical="center" wrapText="1"/>
    </xf>
    <xf numFmtId="192" fontId="12" fillId="0" borderId="15" xfId="0" applyNumberFormat="1" applyFont="1" applyFill="1" applyBorder="1" applyAlignment="1">
      <alignment horizontal="center" vertical="center" wrapText="1"/>
    </xf>
    <xf numFmtId="251" fontId="12" fillId="0" borderId="11" xfId="0" applyNumberFormat="1" applyFont="1" applyFill="1" applyBorder="1" applyAlignment="1">
      <alignment horizontal="center" vertical="center" wrapText="1"/>
    </xf>
    <xf numFmtId="245" fontId="12" fillId="0" borderId="4" xfId="0" applyNumberFormat="1" applyFont="1" applyBorder="1" applyAlignment="1">
      <alignment horizontal="center" vertical="center" wrapText="1"/>
    </xf>
    <xf numFmtId="245" fontId="12" fillId="0" borderId="1" xfId="0" applyNumberFormat="1" applyFont="1" applyBorder="1" applyAlignment="1">
      <alignment horizontal="center" vertical="center" wrapText="1"/>
    </xf>
    <xf numFmtId="245" fontId="0" fillId="0" borderId="1" xfId="0" applyNumberFormat="1" applyFont="1" applyBorder="1" applyAlignment="1">
      <alignment horizontal="center" vertical="center" wrapText="1"/>
    </xf>
    <xf numFmtId="245" fontId="0" fillId="0" borderId="17" xfId="0" applyNumberFormat="1" applyFont="1" applyBorder="1" applyAlignment="1">
      <alignment horizontal="center" vertical="center" wrapText="1"/>
    </xf>
    <xf numFmtId="244" fontId="12" fillId="0" borderId="11" xfId="0" applyNumberFormat="1" applyFont="1" applyBorder="1" applyAlignment="1">
      <alignment horizontal="center" vertical="center" wrapText="1"/>
    </xf>
    <xf numFmtId="233" fontId="12" fillId="0" borderId="4" xfId="0" applyNumberFormat="1" applyFont="1" applyBorder="1" applyAlignment="1">
      <alignment horizontal="center" vertical="center" wrapText="1"/>
    </xf>
    <xf numFmtId="234" fontId="12" fillId="0" borderId="1" xfId="0" applyNumberFormat="1" applyFont="1" applyBorder="1" applyAlignment="1">
      <alignment horizontal="center" vertical="center" wrapText="1"/>
    </xf>
    <xf numFmtId="233" fontId="12" fillId="0" borderId="17" xfId="0" applyNumberFormat="1" applyFont="1" applyBorder="1" applyAlignment="1">
      <alignment horizontal="center" vertical="center" wrapText="1"/>
    </xf>
    <xf numFmtId="229" fontId="12" fillId="0" borderId="11" xfId="0" applyNumberFormat="1" applyFont="1" applyBorder="1" applyAlignment="1">
      <alignment horizontal="center" vertical="center" wrapText="1"/>
    </xf>
    <xf numFmtId="246" fontId="12" fillId="0" borderId="4" xfId="0" applyNumberFormat="1" applyFont="1" applyBorder="1" applyAlignment="1">
      <alignment horizontal="center" vertical="center" wrapText="1"/>
    </xf>
    <xf numFmtId="246" fontId="12" fillId="0" borderId="1" xfId="0" applyNumberFormat="1" applyFont="1" applyBorder="1" applyAlignment="1">
      <alignment horizontal="center" vertical="center" wrapText="1"/>
    </xf>
    <xf numFmtId="246" fontId="0" fillId="0" borderId="1" xfId="0" applyNumberFormat="1" applyFont="1" applyBorder="1" applyAlignment="1">
      <alignment horizontal="center" vertical="center" wrapText="1"/>
    </xf>
    <xf numFmtId="246" fontId="0" fillId="0" borderId="17" xfId="0" applyNumberFormat="1" applyFont="1" applyBorder="1" applyAlignment="1">
      <alignment horizontal="center" vertical="center" wrapText="1"/>
    </xf>
    <xf numFmtId="246" fontId="12" fillId="0" borderId="11" xfId="0" applyNumberFormat="1" applyFont="1" applyBorder="1" applyAlignment="1">
      <alignment horizontal="center" vertical="center" wrapText="1"/>
    </xf>
    <xf numFmtId="241" fontId="12" fillId="0" borderId="4" xfId="0" applyNumberFormat="1" applyFont="1" applyBorder="1" applyAlignment="1">
      <alignment horizontal="center" vertical="center" wrapText="1"/>
    </xf>
    <xf numFmtId="241" fontId="12" fillId="0" borderId="1" xfId="0" applyNumberFormat="1" applyFont="1" applyBorder="1" applyAlignment="1">
      <alignment horizontal="center" vertical="center" wrapText="1"/>
    </xf>
    <xf numFmtId="241" fontId="0" fillId="0" borderId="1" xfId="0" applyNumberFormat="1" applyFont="1" applyBorder="1" applyAlignment="1">
      <alignment horizontal="center" vertical="center" wrapText="1"/>
    </xf>
    <xf numFmtId="241" fontId="0" fillId="0" borderId="17" xfId="0" applyNumberFormat="1" applyFont="1" applyBorder="1" applyAlignment="1">
      <alignment horizontal="center" vertical="center" wrapText="1"/>
    </xf>
    <xf numFmtId="241" fontId="0" fillId="0" borderId="11" xfId="0" applyNumberFormat="1" applyFont="1" applyBorder="1" applyAlignment="1">
      <alignment horizontal="center" vertical="center" wrapText="1"/>
    </xf>
    <xf numFmtId="169" fontId="12" fillId="4" borderId="17" xfId="0" applyNumberFormat="1" applyFont="1" applyFill="1" applyBorder="1" applyAlignment="1">
      <alignment horizontal="center" vertical="center" wrapText="1"/>
    </xf>
    <xf numFmtId="169" fontId="12" fillId="4" borderId="1" xfId="0" applyNumberFormat="1" applyFont="1" applyFill="1" applyBorder="1" applyAlignment="1">
      <alignment horizontal="center" vertical="center" wrapText="1"/>
    </xf>
    <xf numFmtId="169" fontId="12" fillId="4" borderId="15" xfId="0" applyNumberFormat="1" applyFont="1" applyFill="1" applyBorder="1" applyAlignment="1">
      <alignment horizontal="center" vertical="center" wrapText="1"/>
    </xf>
    <xf numFmtId="222" fontId="12" fillId="4" borderId="4" xfId="0" applyNumberFormat="1" applyFont="1" applyFill="1" applyBorder="1" applyAlignment="1">
      <alignment horizontal="center" vertical="center" wrapText="1"/>
    </xf>
    <xf numFmtId="192" fontId="12" fillId="4" borderId="1" xfId="0" applyNumberFormat="1" applyFont="1" applyFill="1" applyBorder="1" applyAlignment="1">
      <alignment horizontal="center" vertical="center" wrapText="1"/>
    </xf>
    <xf numFmtId="187" fontId="12" fillId="4" borderId="1" xfId="0" applyNumberFormat="1" applyFont="1" applyFill="1" applyBorder="1" applyAlignment="1">
      <alignment horizontal="center" vertical="center" wrapText="1"/>
    </xf>
    <xf numFmtId="194" fontId="0" fillId="4" borderId="1" xfId="0" applyNumberFormat="1" applyFont="1" applyFill="1" applyBorder="1" applyAlignment="1">
      <alignment horizontal="center" vertical="center" wrapText="1"/>
    </xf>
    <xf numFmtId="192" fontId="12" fillId="4" borderId="6" xfId="0" applyNumberFormat="1" applyFont="1" applyFill="1" applyBorder="1" applyAlignment="1">
      <alignment horizontal="center" vertical="center" wrapText="1"/>
    </xf>
    <xf numFmtId="194" fontId="0" fillId="4" borderId="17" xfId="0" applyNumberFormat="1" applyFont="1" applyFill="1" applyBorder="1" applyAlignment="1">
      <alignment horizontal="center" vertical="center" wrapText="1"/>
    </xf>
    <xf numFmtId="192" fontId="12" fillId="4" borderId="15" xfId="0" applyNumberFormat="1" applyFont="1" applyFill="1" applyBorder="1" applyAlignment="1">
      <alignment horizontal="center" vertical="center" wrapText="1"/>
    </xf>
    <xf numFmtId="190" fontId="12" fillId="4" borderId="11" xfId="0" applyNumberFormat="1" applyFont="1" applyFill="1" applyBorder="1" applyAlignment="1">
      <alignment horizontal="center" vertical="center" wrapText="1"/>
    </xf>
    <xf numFmtId="169" fontId="12" fillId="0" borderId="21" xfId="0" applyNumberFormat="1" applyFont="1" applyBorder="1" applyAlignment="1">
      <alignment horizontal="center" vertical="center" wrapText="1"/>
    </xf>
    <xf numFmtId="169" fontId="12" fillId="0" borderId="12" xfId="0" applyNumberFormat="1" applyFont="1" applyBorder="1" applyAlignment="1">
      <alignment horizontal="center" vertical="center" wrapText="1"/>
    </xf>
    <xf numFmtId="188" fontId="12" fillId="0" borderId="23" xfId="0" applyNumberFormat="1" applyFont="1" applyBorder="1" applyAlignment="1">
      <alignment horizontal="center" vertical="center" wrapText="1"/>
    </xf>
    <xf numFmtId="192" fontId="12" fillId="0" borderId="8" xfId="0" applyNumberFormat="1" applyFont="1" applyBorder="1" applyAlignment="1">
      <alignment horizontal="center" vertical="center" wrapText="1"/>
    </xf>
    <xf numFmtId="188" fontId="12" fillId="0" borderId="8" xfId="0" applyNumberFormat="1" applyFont="1" applyBorder="1" applyAlignment="1">
      <alignment horizontal="center" vertical="center" wrapText="1"/>
    </xf>
    <xf numFmtId="188" fontId="12" fillId="0" borderId="21" xfId="0" applyNumberFormat="1" applyFont="1" applyBorder="1" applyAlignment="1">
      <alignment horizontal="center" vertical="center" wrapText="1"/>
    </xf>
    <xf numFmtId="193" fontId="12" fillId="0" borderId="9" xfId="0" applyNumberFormat="1" applyFont="1" applyBorder="1" applyAlignment="1">
      <alignment horizontal="right" vertical="center" wrapText="1"/>
    </xf>
    <xf numFmtId="188" fontId="12" fillId="0" borderId="17" xfId="0" applyNumberFormat="1" applyFont="1" applyBorder="1" applyAlignment="1">
      <alignment horizontal="center" vertical="center" wrapText="1"/>
    </xf>
    <xf numFmtId="193" fontId="12" fillId="0" borderId="11" xfId="0" applyNumberFormat="1" applyFont="1" applyBorder="1" applyAlignment="1">
      <alignment horizontal="right" vertical="center" wrapText="1"/>
    </xf>
    <xf numFmtId="169" fontId="12" fillId="0" borderId="6" xfId="0" applyNumberFormat="1" applyFont="1" applyBorder="1" applyAlignment="1">
      <alignment horizontal="center" vertical="center" wrapText="1"/>
    </xf>
    <xf numFmtId="169" fontId="12" fillId="0" borderId="47" xfId="0" applyNumberFormat="1" applyFont="1" applyBorder="1" applyAlignment="1">
      <alignment horizontal="center" vertical="center" wrapText="1"/>
    </xf>
    <xf numFmtId="169" fontId="12" fillId="0" borderId="7" xfId="0" applyNumberFormat="1" applyFont="1" applyBorder="1" applyAlignment="1">
      <alignment horizontal="center" vertical="center" wrapText="1"/>
    </xf>
    <xf numFmtId="169" fontId="12" fillId="0" borderId="5" xfId="0" applyNumberFormat="1" applyFont="1" applyBorder="1" applyAlignment="1">
      <alignment horizontal="center" vertical="center" wrapText="1"/>
    </xf>
    <xf numFmtId="188" fontId="12" fillId="0" borderId="19" xfId="0" applyNumberFormat="1" applyFont="1" applyBorder="1" applyAlignment="1">
      <alignment horizontal="center" vertical="center" wrapText="1"/>
    </xf>
    <xf numFmtId="192" fontId="12" fillId="0" borderId="7" xfId="0" applyNumberFormat="1" applyFont="1" applyBorder="1" applyAlignment="1">
      <alignment horizontal="center" vertical="center" wrapText="1"/>
    </xf>
    <xf numFmtId="188" fontId="12" fillId="0" borderId="7" xfId="0" applyNumberFormat="1" applyFont="1" applyBorder="1" applyAlignment="1">
      <alignment horizontal="center" vertical="center" wrapText="1"/>
    </xf>
    <xf numFmtId="188" fontId="12" fillId="0" borderId="47" xfId="0" applyNumberFormat="1" applyFont="1" applyBorder="1" applyAlignment="1">
      <alignment horizontal="center" vertical="center" wrapText="1"/>
    </xf>
    <xf numFmtId="193" fontId="12" fillId="0" borderId="26" xfId="0" applyNumberFormat="1" applyFont="1" applyBorder="1" applyAlignment="1">
      <alignment horizontal="right" vertical="center" wrapText="1"/>
    </xf>
    <xf numFmtId="169" fontId="8" fillId="2" borderId="48" xfId="0" applyNumberFormat="1" applyFont="1" applyFill="1" applyBorder="1" applyAlignment="1">
      <alignment horizontal="center" vertical="center" wrapText="1"/>
    </xf>
    <xf numFmtId="169" fontId="8" fillId="2" borderId="27" xfId="0" applyNumberFormat="1" applyFont="1" applyFill="1" applyBorder="1" applyAlignment="1">
      <alignment horizontal="center" vertical="center" wrapText="1"/>
    </xf>
    <xf numFmtId="169" fontId="8" fillId="2" borderId="49" xfId="0" applyNumberFormat="1" applyFont="1" applyFill="1" applyBorder="1" applyAlignment="1">
      <alignment horizontal="center" vertical="center" wrapText="1"/>
    </xf>
    <xf numFmtId="178" fontId="20" fillId="2" borderId="48" xfId="0" applyNumberFormat="1" applyFont="1" applyFill="1" applyBorder="1" applyAlignment="1">
      <alignment horizontal="center" vertical="center"/>
    </xf>
    <xf numFmtId="192" fontId="8" fillId="2" borderId="27" xfId="0" applyNumberFormat="1" applyFont="1" applyFill="1" applyBorder="1" applyAlignment="1">
      <alignment horizontal="center" vertical="center" wrapText="1"/>
    </xf>
    <xf numFmtId="178" fontId="20" fillId="2" borderId="27" xfId="0" applyNumberFormat="1" applyFont="1" applyFill="1" applyBorder="1" applyAlignment="1">
      <alignment horizontal="center" vertical="center"/>
    </xf>
    <xf numFmtId="178" fontId="20" fillId="2" borderId="35" xfId="0" applyNumberFormat="1" applyFont="1" applyFill="1" applyBorder="1" applyAlignment="1">
      <alignment horizontal="center" vertical="center"/>
    </xf>
    <xf numFmtId="256" fontId="1" fillId="0" borderId="50" xfId="0" applyNumberFormat="1" applyFont="1" applyBorder="1" applyAlignment="1">
      <alignment horizontal="center" vertical="center" wrapText="1"/>
    </xf>
    <xf numFmtId="257" fontId="1" fillId="0" borderId="11" xfId="0" applyNumberFormat="1" applyFont="1" applyBorder="1" applyAlignment="1">
      <alignment horizontal="center" vertical="center" wrapText="1"/>
    </xf>
    <xf numFmtId="259" fontId="11" fillId="0" borderId="11" xfId="0" applyNumberFormat="1" applyFont="1" applyBorder="1" applyAlignment="1">
      <alignment horizontal="center" vertical="center" wrapText="1"/>
    </xf>
    <xf numFmtId="0" fontId="14" fillId="0" borderId="0" xfId="0" applyFont="1" applyBorder="1" applyAlignment="1">
      <alignment horizontal="center" vertical="center"/>
    </xf>
    <xf numFmtId="0" fontId="8" fillId="2" borderId="51" xfId="0" applyFont="1" applyFill="1" applyBorder="1" applyAlignment="1">
      <alignment horizontal="center" vertical="center" wrapText="1"/>
    </xf>
    <xf numFmtId="3" fontId="12" fillId="0" borderId="4" xfId="0" applyNumberFormat="1"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248" fontId="12" fillId="0" borderId="4" xfId="0" applyNumberFormat="1" applyFont="1" applyFill="1" applyBorder="1" applyAlignment="1">
      <alignment horizontal="center" vertical="center" wrapText="1"/>
    </xf>
    <xf numFmtId="192" fontId="12" fillId="0" borderId="3" xfId="0" applyNumberFormat="1" applyFont="1" applyFill="1" applyBorder="1" applyAlignment="1">
      <alignment horizontal="center" vertical="center" wrapText="1"/>
    </xf>
    <xf numFmtId="248" fontId="12" fillId="0" borderId="1" xfId="0" applyNumberFormat="1" applyFont="1" applyFill="1" applyBorder="1" applyAlignment="1">
      <alignment horizontal="center" vertical="center" wrapText="1"/>
    </xf>
    <xf numFmtId="249" fontId="19" fillId="0" borderId="28" xfId="0" applyNumberFormat="1" applyFont="1" applyFill="1" applyBorder="1" applyAlignment="1">
      <alignment horizontal="center" vertical="center" wrapText="1"/>
    </xf>
    <xf numFmtId="260" fontId="1" fillId="0" borderId="52" xfId="0" applyNumberFormat="1" applyFont="1" applyBorder="1" applyAlignment="1" applyProtection="1">
      <alignment horizontal="center" vertical="center" wrapText="1"/>
      <protection locked="0"/>
    </xf>
    <xf numFmtId="248" fontId="12" fillId="0" borderId="17" xfId="0" applyNumberFormat="1" applyFont="1" applyFill="1" applyBorder="1" applyAlignment="1">
      <alignment horizontal="center" vertical="center" wrapText="1"/>
    </xf>
    <xf numFmtId="192" fontId="12" fillId="0" borderId="18" xfId="0" applyNumberFormat="1" applyFont="1" applyBorder="1" applyAlignment="1">
      <alignment horizontal="center" vertical="center" wrapText="1"/>
    </xf>
    <xf numFmtId="257" fontId="12" fillId="0" borderId="26" xfId="0" applyNumberFormat="1" applyFont="1" applyBorder="1" applyAlignment="1">
      <alignment horizontal="center" vertical="center" wrapText="1"/>
    </xf>
    <xf numFmtId="0" fontId="22" fillId="2" borderId="53" xfId="0" applyFont="1" applyFill="1" applyBorder="1" applyAlignment="1">
      <alignment horizontal="center" vertical="center" wrapText="1"/>
    </xf>
    <xf numFmtId="191" fontId="5" fillId="0" borderId="0" xfId="0" applyNumberFormat="1" applyFont="1" applyBorder="1" applyAlignment="1">
      <alignment/>
    </xf>
    <xf numFmtId="0" fontId="5" fillId="0" borderId="0" xfId="0" applyFont="1" applyBorder="1" applyAlignment="1">
      <alignment/>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23" fillId="2" borderId="48" xfId="20" applyFont="1" applyFill="1" applyBorder="1" applyAlignment="1">
      <alignment horizontal="center" vertical="top"/>
    </xf>
    <xf numFmtId="168" fontId="23" fillId="2" borderId="56" xfId="0" applyNumberFormat="1" applyFont="1" applyFill="1" applyBorder="1" applyAlignment="1">
      <alignment horizontal="center" vertical="top"/>
    </xf>
    <xf numFmtId="168" fontId="0" fillId="2" borderId="35" xfId="0" applyNumberFormat="1" applyFont="1" applyFill="1" applyBorder="1" applyAlignment="1">
      <alignment horizontal="center" vertical="center" wrapText="1"/>
    </xf>
    <xf numFmtId="0" fontId="0" fillId="0" borderId="0" xfId="0" applyFont="1" applyBorder="1" applyAlignment="1">
      <alignment/>
    </xf>
    <xf numFmtId="0" fontId="5" fillId="0" borderId="0" xfId="0" applyFont="1" applyAlignment="1">
      <alignment/>
    </xf>
    <xf numFmtId="0" fontId="8" fillId="2" borderId="36" xfId="0" applyFont="1" applyFill="1" applyBorder="1" applyAlignment="1">
      <alignment horizontal="center" vertical="center" wrapText="1"/>
    </xf>
    <xf numFmtId="232" fontId="1" fillId="0" borderId="11" xfId="0" applyNumberFormat="1" applyFont="1" applyBorder="1" applyAlignment="1">
      <alignment horizontal="center" vertical="center" wrapText="1"/>
    </xf>
    <xf numFmtId="219" fontId="1" fillId="0" borderId="40" xfId="0" applyNumberFormat="1" applyFont="1" applyBorder="1" applyAlignment="1">
      <alignment horizontal="center" vertical="center" wrapText="1"/>
    </xf>
    <xf numFmtId="173" fontId="12" fillId="0" borderId="11" xfId="0" applyNumberFormat="1" applyFont="1" applyFill="1" applyBorder="1" applyAlignment="1">
      <alignment horizontal="center" vertical="center" wrapText="1"/>
    </xf>
    <xf numFmtId="181" fontId="1" fillId="0" borderId="11" xfId="0" applyNumberFormat="1" applyFont="1" applyFill="1" applyBorder="1" applyAlignment="1">
      <alignment horizontal="center" vertical="center" wrapText="1"/>
    </xf>
    <xf numFmtId="169" fontId="12" fillId="15" borderId="24" xfId="0" applyNumberFormat="1" applyFont="1" applyFill="1" applyBorder="1" applyAlignment="1">
      <alignment horizontal="center" vertical="center" wrapText="1"/>
    </xf>
    <xf numFmtId="169" fontId="12" fillId="15" borderId="3" xfId="0" applyNumberFormat="1" applyFont="1" applyFill="1" applyBorder="1" applyAlignment="1">
      <alignment horizontal="center" vertical="center" wrapText="1"/>
    </xf>
    <xf numFmtId="169" fontId="12" fillId="15" borderId="16" xfId="0" applyNumberFormat="1" applyFont="1" applyFill="1" applyBorder="1" applyAlignment="1">
      <alignment horizontal="center" vertical="center" wrapText="1"/>
    </xf>
    <xf numFmtId="198" fontId="0" fillId="15" borderId="21" xfId="0" applyNumberFormat="1" applyFont="1" applyFill="1" applyBorder="1" applyAlignment="1">
      <alignment horizontal="center" vertical="center"/>
    </xf>
    <xf numFmtId="192" fontId="12" fillId="15" borderId="1" xfId="0" applyNumberFormat="1" applyFont="1" applyFill="1" applyBorder="1" applyAlignment="1">
      <alignment horizontal="center" vertical="center" wrapText="1"/>
    </xf>
    <xf numFmtId="198" fontId="0" fillId="15" borderId="3" xfId="0" applyNumberFormat="1" applyFont="1" applyFill="1" applyBorder="1" applyAlignment="1">
      <alignment horizontal="center" vertical="center"/>
    </xf>
    <xf numFmtId="198" fontId="0" fillId="15" borderId="24" xfId="0" applyNumberFormat="1" applyFont="1" applyFill="1" applyBorder="1" applyAlignment="1">
      <alignment horizontal="center" vertical="center"/>
    </xf>
    <xf numFmtId="258" fontId="0" fillId="15" borderId="13" xfId="0" applyNumberFormat="1" applyFont="1" applyFill="1" applyBorder="1" applyAlignment="1">
      <alignment horizontal="center" vertical="center"/>
    </xf>
    <xf numFmtId="199" fontId="2" fillId="3" borderId="21" xfId="0" applyNumberFormat="1" applyFont="1" applyFill="1" applyBorder="1" applyAlignment="1">
      <alignment horizontal="center" vertical="center"/>
    </xf>
    <xf numFmtId="192" fontId="1" fillId="15" borderId="1" xfId="0" applyNumberFormat="1" applyFont="1" applyFill="1" applyBorder="1" applyAlignment="1">
      <alignment horizontal="center" vertical="center" wrapText="1"/>
    </xf>
    <xf numFmtId="198" fontId="2" fillId="15" borderId="3" xfId="0" applyNumberFormat="1" applyFont="1" applyFill="1" applyBorder="1" applyAlignment="1">
      <alignment horizontal="center" vertical="center"/>
    </xf>
    <xf numFmtId="200" fontId="1" fillId="15" borderId="3" xfId="0" applyNumberFormat="1" applyFont="1" applyFill="1" applyBorder="1" applyAlignment="1">
      <alignment horizontal="center" vertical="center" wrapText="1"/>
    </xf>
    <xf numFmtId="198" fontId="2" fillId="15" borderId="24" xfId="0" applyNumberFormat="1" applyFont="1" applyFill="1" applyBorder="1" applyAlignment="1">
      <alignment horizontal="center" vertical="center"/>
    </xf>
    <xf numFmtId="192" fontId="1" fillId="15" borderId="15" xfId="0" applyNumberFormat="1" applyFont="1" applyFill="1" applyBorder="1" applyAlignment="1">
      <alignment horizontal="center" vertical="center" wrapText="1"/>
    </xf>
    <xf numFmtId="198" fontId="2" fillId="15" borderId="21" xfId="0" applyNumberFormat="1" applyFont="1" applyFill="1" applyBorder="1" applyAlignment="1">
      <alignment horizontal="center" vertical="center"/>
    </xf>
    <xf numFmtId="168" fontId="12" fillId="0" borderId="19" xfId="0" applyNumberFormat="1" applyFont="1" applyFill="1" applyBorder="1" applyAlignment="1">
      <alignment horizontal="center" vertical="center" wrapText="1"/>
    </xf>
    <xf numFmtId="169" fontId="12" fillId="0" borderId="7"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180" fontId="12" fillId="0" borderId="26" xfId="0" applyNumberFormat="1" applyFont="1" applyFill="1" applyBorder="1" applyAlignment="1">
      <alignment horizontal="center" vertical="center" wrapText="1"/>
    </xf>
    <xf numFmtId="0" fontId="12" fillId="0" borderId="26" xfId="0" applyNumberFormat="1" applyFont="1" applyFill="1" applyBorder="1" applyAlignment="1">
      <alignment horizontal="center" vertical="center" wrapText="1"/>
    </xf>
    <xf numFmtId="261" fontId="12" fillId="0" borderId="4" xfId="0" applyNumberFormat="1" applyFont="1" applyBorder="1" applyAlignment="1">
      <alignment horizontal="center" vertical="center" wrapText="1"/>
    </xf>
    <xf numFmtId="262" fontId="1" fillId="3" borderId="4" xfId="0" applyNumberFormat="1" applyFont="1" applyFill="1" applyBorder="1" applyAlignment="1">
      <alignment horizontal="center" vertical="center" wrapText="1"/>
    </xf>
    <xf numFmtId="230" fontId="12" fillId="0" borderId="10" xfId="0" applyNumberFormat="1" applyFont="1" applyBorder="1" applyAlignment="1">
      <alignment horizontal="center" vertical="center" wrapText="1"/>
    </xf>
    <xf numFmtId="0" fontId="24" fillId="0" borderId="0" xfId="0" applyFont="1" applyAlignment="1">
      <alignment horizontal="left"/>
    </xf>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right"/>
    </xf>
    <xf numFmtId="0" fontId="0" fillId="14" borderId="0" xfId="0" applyFont="1" applyFill="1" applyAlignment="1">
      <alignment/>
    </xf>
    <xf numFmtId="0" fontId="0" fillId="11" borderId="0" xfId="0" applyFont="1" applyFill="1" applyAlignment="1">
      <alignment/>
    </xf>
    <xf numFmtId="3" fontId="0" fillId="0" borderId="0" xfId="0" applyNumberFormat="1" applyFont="1" applyAlignment="1">
      <alignment/>
    </xf>
    <xf numFmtId="188" fontId="12" fillId="0" borderId="47" xfId="0" applyNumberFormat="1" applyFont="1" applyFill="1" applyBorder="1" applyAlignment="1">
      <alignment horizontal="center" vertical="center" wrapText="1"/>
    </xf>
    <xf numFmtId="188" fontId="12" fillId="0" borderId="7" xfId="0" applyNumberFormat="1" applyFont="1" applyFill="1" applyBorder="1" applyAlignment="1">
      <alignment horizontal="center" vertical="center" wrapText="1"/>
    </xf>
    <xf numFmtId="192" fontId="12" fillId="0" borderId="4" xfId="0" applyNumberFormat="1" applyFont="1" applyBorder="1" applyAlignment="1">
      <alignment horizontal="center" vertical="center" wrapText="1"/>
    </xf>
    <xf numFmtId="192" fontId="12" fillId="0" borderId="6" xfId="0" applyNumberFormat="1" applyFont="1" applyBorder="1" applyAlignment="1">
      <alignment horizontal="center" vertical="center" wrapText="1"/>
    </xf>
    <xf numFmtId="192" fontId="0" fillId="0" borderId="6" xfId="0" applyNumberFormat="1" applyFont="1" applyBorder="1" applyAlignment="1">
      <alignment horizontal="center" vertical="center"/>
    </xf>
    <xf numFmtId="192" fontId="0" fillId="0" borderId="4" xfId="0" applyNumberFormat="1" applyFont="1" applyBorder="1" applyAlignment="1">
      <alignment horizontal="center" vertical="center"/>
    </xf>
    <xf numFmtId="215" fontId="0" fillId="0" borderId="3" xfId="0" applyNumberFormat="1" applyFont="1" applyBorder="1" applyAlignment="1">
      <alignment horizontal="center" vertical="center"/>
    </xf>
    <xf numFmtId="169" fontId="12" fillId="2" borderId="53" xfId="0" applyNumberFormat="1" applyFont="1" applyFill="1" applyBorder="1" applyAlignment="1">
      <alignment horizontal="center" vertical="center" wrapText="1"/>
    </xf>
    <xf numFmtId="0" fontId="0" fillId="0" borderId="57" xfId="0" applyFont="1" applyBorder="1" applyAlignment="1">
      <alignment vertical="center" wrapText="1"/>
    </xf>
    <xf numFmtId="0" fontId="0" fillId="0" borderId="37" xfId="0" applyFont="1" applyBorder="1" applyAlignment="1">
      <alignment vertical="center" wrapText="1"/>
    </xf>
    <xf numFmtId="0" fontId="22" fillId="2" borderId="57" xfId="0" applyFont="1" applyFill="1" applyBorder="1" applyAlignment="1">
      <alignment horizontal="center" vertical="center"/>
    </xf>
    <xf numFmtId="0" fontId="5" fillId="2" borderId="57" xfId="0" applyFont="1" applyFill="1" applyBorder="1" applyAlignment="1">
      <alignment horizontal="center"/>
    </xf>
    <xf numFmtId="0" fontId="5" fillId="2" borderId="37" xfId="0" applyFont="1" applyFill="1" applyBorder="1" applyAlignment="1">
      <alignment horizontal="center"/>
    </xf>
    <xf numFmtId="192" fontId="12" fillId="0" borderId="32" xfId="0" applyNumberFormat="1" applyFont="1" applyFill="1" applyBorder="1" applyAlignment="1">
      <alignment horizontal="center" vertical="center" wrapText="1"/>
    </xf>
    <xf numFmtId="192" fontId="0" fillId="0" borderId="52" xfId="0" applyNumberFormat="1" applyFont="1" applyFill="1" applyBorder="1" applyAlignment="1">
      <alignment/>
    </xf>
    <xf numFmtId="192" fontId="12" fillId="0" borderId="5" xfId="0" applyNumberFormat="1" applyFont="1" applyFill="1" applyBorder="1" applyAlignment="1">
      <alignment horizontal="center" vertical="center" wrapText="1"/>
    </xf>
    <xf numFmtId="192" fontId="0" fillId="0" borderId="58" xfId="0" applyNumberFormat="1" applyFont="1" applyFill="1" applyBorder="1" applyAlignment="1">
      <alignment/>
    </xf>
    <xf numFmtId="192" fontId="12" fillId="0" borderId="47" xfId="0" applyNumberFormat="1" applyFont="1" applyFill="1" applyBorder="1" applyAlignment="1">
      <alignment horizontal="center" vertical="center" wrapText="1"/>
    </xf>
    <xf numFmtId="192" fontId="12" fillId="0" borderId="6" xfId="0" applyNumberFormat="1" applyFont="1" applyFill="1" applyBorder="1" applyAlignment="1">
      <alignment horizontal="center" vertical="center" wrapText="1"/>
    </xf>
    <xf numFmtId="192" fontId="12" fillId="0" borderId="4" xfId="0" applyNumberFormat="1" applyFont="1" applyFill="1" applyBorder="1" applyAlignment="1">
      <alignment horizontal="center" vertical="center" wrapText="1"/>
    </xf>
    <xf numFmtId="192" fontId="12" fillId="0" borderId="28" xfId="0" applyNumberFormat="1" applyFont="1" applyFill="1" applyBorder="1" applyAlignment="1">
      <alignment horizontal="center" vertical="center" wrapText="1"/>
    </xf>
    <xf numFmtId="192" fontId="12" fillId="0" borderId="31" xfId="0" applyNumberFormat="1" applyFont="1" applyFill="1" applyBorder="1" applyAlignment="1">
      <alignment horizontal="center" vertical="center" wrapText="1"/>
    </xf>
    <xf numFmtId="192" fontId="0" fillId="0" borderId="40" xfId="0" applyNumberFormat="1" applyFont="1" applyBorder="1" applyAlignment="1">
      <alignment horizontal="center" vertical="center"/>
    </xf>
    <xf numFmtId="192" fontId="12" fillId="0" borderId="31" xfId="0" applyNumberFormat="1" applyFont="1" applyBorder="1" applyAlignment="1">
      <alignment horizontal="center" vertical="center" wrapText="1"/>
    </xf>
    <xf numFmtId="192" fontId="12" fillId="0" borderId="28" xfId="0" applyNumberFormat="1" applyFont="1" applyBorder="1" applyAlignment="1">
      <alignment horizontal="center" vertical="center" wrapText="1"/>
    </xf>
    <xf numFmtId="192" fontId="12" fillId="0" borderId="40" xfId="0" applyNumberFormat="1" applyFont="1" applyBorder="1" applyAlignment="1">
      <alignment horizontal="center" vertical="center" wrapText="1"/>
    </xf>
    <xf numFmtId="224" fontId="12" fillId="0" borderId="6" xfId="0" applyNumberFormat="1" applyFont="1" applyFill="1" applyBorder="1" applyAlignment="1">
      <alignment horizontal="center" vertical="center" wrapText="1"/>
    </xf>
    <xf numFmtId="224" fontId="12" fillId="0" borderId="4" xfId="0" applyNumberFormat="1" applyFont="1" applyFill="1" applyBorder="1" applyAlignment="1">
      <alignment horizontal="center" vertical="center" wrapText="1"/>
    </xf>
    <xf numFmtId="192" fontId="0" fillId="0" borderId="31" xfId="0" applyNumberFormat="1" applyFont="1" applyBorder="1" applyAlignment="1">
      <alignment horizontal="center" vertical="center"/>
    </xf>
    <xf numFmtId="192" fontId="0" fillId="0" borderId="28" xfId="0" applyNumberFormat="1" applyFont="1" applyBorder="1" applyAlignment="1">
      <alignment horizontal="center" vertical="center"/>
    </xf>
    <xf numFmtId="0" fontId="8" fillId="2" borderId="59" xfId="0" applyFont="1" applyFill="1" applyBorder="1" applyAlignment="1">
      <alignment horizontal="center" vertical="center" wrapText="1"/>
    </xf>
    <xf numFmtId="0" fontId="8" fillId="2" borderId="50" xfId="0" applyFont="1" applyFill="1" applyBorder="1" applyAlignment="1">
      <alignment horizontal="center" vertical="center" wrapText="1"/>
    </xf>
    <xf numFmtId="224" fontId="12" fillId="0" borderId="40" xfId="0" applyNumberFormat="1"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52" xfId="0" applyFont="1" applyFill="1" applyBorder="1" applyAlignment="1">
      <alignment horizontal="center" vertical="center" wrapText="1"/>
    </xf>
    <xf numFmtId="192" fontId="0" fillId="0" borderId="33" xfId="0" applyNumberFormat="1" applyFont="1" applyBorder="1" applyAlignment="1">
      <alignment horizontal="center" vertical="center"/>
    </xf>
    <xf numFmtId="192" fontId="0" fillId="0" borderId="50" xfId="0" applyNumberFormat="1" applyFont="1" applyBorder="1" applyAlignment="1">
      <alignment horizontal="center" vertical="center"/>
    </xf>
    <xf numFmtId="224" fontId="12" fillId="0" borderId="31" xfId="0" applyNumberFormat="1" applyFont="1" applyFill="1" applyBorder="1" applyAlignment="1">
      <alignment horizontal="center" vertical="center" wrapText="1"/>
    </xf>
    <xf numFmtId="224" fontId="12" fillId="0" borderId="28" xfId="0" applyNumberFormat="1"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38" xfId="0" applyFont="1" applyFill="1" applyBorder="1" applyAlignment="1">
      <alignment horizontal="center" vertical="center" wrapText="1"/>
    </xf>
    <xf numFmtId="192" fontId="0" fillId="0" borderId="12" xfId="0" applyNumberFormat="1" applyFont="1" applyBorder="1" applyAlignment="1">
      <alignment horizontal="center" vertical="center"/>
    </xf>
    <xf numFmtId="192" fontId="0" fillId="0" borderId="61" xfId="0" applyNumberFormat="1" applyFont="1" applyBorder="1" applyAlignment="1">
      <alignment horizontal="center" vertical="center"/>
    </xf>
    <xf numFmtId="0" fontId="8" fillId="2" borderId="62" xfId="0" applyFont="1" applyFill="1" applyBorder="1" applyAlignment="1">
      <alignment horizontal="center" vertical="center" wrapText="1"/>
    </xf>
    <xf numFmtId="0" fontId="8" fillId="2" borderId="47" xfId="0" applyFont="1" applyFill="1" applyBorder="1" applyAlignment="1">
      <alignment horizontal="center" vertical="center" wrapText="1"/>
    </xf>
    <xf numFmtId="192" fontId="0" fillId="0" borderId="21" xfId="0" applyNumberFormat="1" applyFont="1" applyBorder="1" applyAlignment="1">
      <alignment horizontal="center" vertical="center"/>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66" xfId="0" applyFont="1" applyFill="1" applyBorder="1" applyAlignment="1">
      <alignment horizontal="center" vertical="center" wrapText="1"/>
    </xf>
    <xf numFmtId="192" fontId="12" fillId="0" borderId="58" xfId="0" applyNumberFormat="1"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68" xfId="0" applyFont="1" applyFill="1" applyBorder="1" applyAlignment="1">
      <alignment horizontal="center" vertical="center" wrapText="1"/>
    </xf>
    <xf numFmtId="192" fontId="12" fillId="0" borderId="6" xfId="0" applyNumberFormat="1" applyFont="1" applyBorder="1" applyAlignment="1" quotePrefix="1">
      <alignment horizontal="center" vertical="center" wrapText="1"/>
    </xf>
    <xf numFmtId="192" fontId="12" fillId="0" borderId="4" xfId="0" applyNumberFormat="1" applyFont="1" applyBorder="1" applyAlignment="1" quotePrefix="1">
      <alignment horizontal="center" vertical="center" wrapText="1"/>
    </xf>
    <xf numFmtId="0" fontId="21" fillId="0" borderId="0" xfId="0" applyFont="1" applyBorder="1" applyAlignment="1">
      <alignment horizontal="center" vertical="center"/>
    </xf>
    <xf numFmtId="0" fontId="0" fillId="0" borderId="0" xfId="0" applyFont="1" applyAlignment="1">
      <alignment horizontal="left" wrapText="1"/>
    </xf>
    <xf numFmtId="0" fontId="8" fillId="2" borderId="6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20" fillId="2" borderId="69" xfId="0" applyFont="1" applyFill="1" applyBorder="1" applyAlignment="1">
      <alignment horizontal="center" vertical="center"/>
    </xf>
    <xf numFmtId="0" fontId="20" fillId="2" borderId="66" xfId="0" applyFont="1" applyFill="1" applyBorder="1" applyAlignment="1">
      <alignment horizontal="center" vertical="center"/>
    </xf>
    <xf numFmtId="0" fontId="8" fillId="2" borderId="71" xfId="0" applyFont="1" applyFill="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center" vertical="center"/>
    </xf>
    <xf numFmtId="188" fontId="1" fillId="2" borderId="72" xfId="0" applyNumberFormat="1" applyFont="1" applyFill="1"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192" fontId="1" fillId="0" borderId="31" xfId="0" applyNumberFormat="1" applyFont="1" applyBorder="1" applyAlignment="1">
      <alignment horizontal="center" vertical="center" wrapText="1"/>
    </xf>
    <xf numFmtId="192" fontId="1" fillId="0" borderId="4" xfId="0" applyNumberFormat="1" applyFont="1" applyBorder="1" applyAlignment="1">
      <alignment horizontal="center" vertical="center" wrapText="1"/>
    </xf>
    <xf numFmtId="192" fontId="1" fillId="0" borderId="6" xfId="0" applyNumberFormat="1" applyFont="1" applyBorder="1" applyAlignment="1">
      <alignment horizontal="center" vertical="center" wrapText="1"/>
    </xf>
    <xf numFmtId="192" fontId="1" fillId="0" borderId="28" xfId="0" applyNumberFormat="1" applyFont="1" applyBorder="1" applyAlignment="1">
      <alignment horizontal="center" vertical="center" wrapText="1"/>
    </xf>
    <xf numFmtId="192" fontId="1" fillId="0" borderId="58" xfId="0" applyNumberFormat="1" applyFont="1" applyBorder="1" applyAlignment="1">
      <alignment horizontal="center" vertical="center" wrapText="1"/>
    </xf>
    <xf numFmtId="192" fontId="1" fillId="0" borderId="47" xfId="0" applyNumberFormat="1" applyFont="1" applyBorder="1" applyAlignment="1">
      <alignment horizontal="center" vertical="center" wrapText="1"/>
    </xf>
    <xf numFmtId="192" fontId="1" fillId="0" borderId="5" xfId="0" applyNumberFormat="1" applyFont="1" applyBorder="1" applyAlignment="1">
      <alignment horizontal="center" vertical="center" wrapText="1"/>
    </xf>
    <xf numFmtId="192" fontId="1" fillId="0" borderId="52" xfId="0" applyNumberFormat="1" applyFont="1" applyBorder="1" applyAlignment="1">
      <alignment horizontal="center" vertical="center" wrapText="1"/>
    </xf>
    <xf numFmtId="0" fontId="8" fillId="2" borderId="57" xfId="0" applyFont="1" applyFill="1" applyBorder="1" applyAlignment="1">
      <alignment horizontal="center" vertical="center"/>
    </xf>
    <xf numFmtId="0" fontId="0" fillId="0" borderId="57" xfId="0" applyFont="1" applyBorder="1" applyAlignment="1">
      <alignment horizontal="center" vertical="center"/>
    </xf>
    <xf numFmtId="192" fontId="2" fillId="0" borderId="59" xfId="0" applyNumberFormat="1" applyFont="1" applyBorder="1" applyAlignment="1">
      <alignment horizontal="center" vertical="center"/>
    </xf>
    <xf numFmtId="192" fontId="2" fillId="0" borderId="50" xfId="0" applyNumberFormat="1" applyFont="1" applyBorder="1" applyAlignment="1">
      <alignment horizontal="center" vertical="center"/>
    </xf>
    <xf numFmtId="192" fontId="2" fillId="0" borderId="70" xfId="0" applyNumberFormat="1" applyFont="1" applyBorder="1" applyAlignment="1">
      <alignment horizontal="center" vertical="center"/>
    </xf>
    <xf numFmtId="192" fontId="2" fillId="0" borderId="29" xfId="0" applyNumberFormat="1" applyFont="1" applyBorder="1" applyAlignment="1">
      <alignment horizontal="center" vertical="center"/>
    </xf>
    <xf numFmtId="192" fontId="2" fillId="0" borderId="33" xfId="0" applyNumberFormat="1" applyFont="1" applyBorder="1" applyAlignment="1">
      <alignment horizontal="center" vertical="center"/>
    </xf>
    <xf numFmtId="192" fontId="1" fillId="0" borderId="40" xfId="0" applyNumberFormat="1" applyFont="1" applyBorder="1" applyAlignment="1">
      <alignment horizontal="center" vertical="center" wrapText="1"/>
    </xf>
    <xf numFmtId="192" fontId="2" fillId="0" borderId="6" xfId="0" applyNumberFormat="1" applyFont="1" applyBorder="1" applyAlignment="1">
      <alignment horizontal="center" vertical="center"/>
    </xf>
    <xf numFmtId="192" fontId="2" fillId="0" borderId="4" xfId="0" applyNumberFormat="1" applyFont="1" applyBorder="1" applyAlignment="1">
      <alignment horizontal="center" vertical="center"/>
    </xf>
    <xf numFmtId="192" fontId="2" fillId="0" borderId="40" xfId="0" applyNumberFormat="1" applyFont="1" applyBorder="1" applyAlignment="1">
      <alignment horizontal="center" vertical="center"/>
    </xf>
    <xf numFmtId="0" fontId="8" fillId="2" borderId="51"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20" fillId="2" borderId="70" xfId="0" applyFont="1" applyFill="1" applyBorder="1" applyAlignment="1">
      <alignment horizontal="center" vertical="center"/>
    </xf>
    <xf numFmtId="0" fontId="20" fillId="2" borderId="50" xfId="0" applyFont="1" applyFill="1" applyBorder="1" applyAlignment="1">
      <alignment horizontal="center" vertical="center"/>
    </xf>
    <xf numFmtId="0" fontId="8" fillId="2" borderId="58" xfId="0" applyFont="1" applyFill="1" applyBorder="1" applyAlignment="1">
      <alignment horizontal="center" vertical="center" wrapText="1"/>
    </xf>
    <xf numFmtId="0" fontId="8" fillId="2" borderId="5" xfId="0" applyFont="1" applyFill="1" applyBorder="1" applyAlignment="1">
      <alignment horizontal="center" vertical="center" wrapText="1"/>
    </xf>
    <xf numFmtId="192" fontId="11" fillId="0" borderId="40" xfId="0" applyNumberFormat="1" applyFont="1" applyBorder="1" applyAlignment="1">
      <alignment horizontal="center" vertical="center" wrapText="1"/>
    </xf>
    <xf numFmtId="192" fontId="11" fillId="0" borderId="4" xfId="0" applyNumberFormat="1" applyFont="1" applyBorder="1" applyAlignment="1">
      <alignment horizontal="center" vertical="center" wrapText="1"/>
    </xf>
    <xf numFmtId="192" fontId="11" fillId="0" borderId="6" xfId="0" applyNumberFormat="1" applyFont="1" applyBorder="1" applyAlignment="1">
      <alignment horizontal="center" vertical="center" wrapText="1"/>
    </xf>
    <xf numFmtId="192" fontId="1" fillId="0" borderId="31" xfId="0" applyNumberFormat="1" applyFont="1" applyBorder="1" applyAlignment="1" quotePrefix="1">
      <alignment horizontal="center" vertical="center" wrapText="1"/>
    </xf>
    <xf numFmtId="192" fontId="1" fillId="0" borderId="4" xfId="0" applyNumberFormat="1" applyFont="1" applyBorder="1" applyAlignment="1" quotePrefix="1">
      <alignment horizontal="center" vertical="center" wrapText="1"/>
    </xf>
    <xf numFmtId="192" fontId="1" fillId="0" borderId="6" xfId="0" applyNumberFormat="1" applyFont="1" applyBorder="1" applyAlignment="1" quotePrefix="1">
      <alignment horizontal="center" vertical="center" wrapText="1"/>
    </xf>
    <xf numFmtId="192" fontId="1" fillId="0" borderId="28" xfId="0" applyNumberFormat="1" applyFont="1" applyBorder="1" applyAlignment="1" quotePrefix="1">
      <alignment horizontal="center" vertical="center" wrapText="1"/>
    </xf>
    <xf numFmtId="192" fontId="1" fillId="11" borderId="31" xfId="0" applyNumberFormat="1" applyFont="1" applyFill="1" applyBorder="1" applyAlignment="1">
      <alignment horizontal="center" vertical="center" wrapText="1"/>
    </xf>
    <xf numFmtId="192" fontId="1" fillId="11" borderId="4" xfId="0" applyNumberFormat="1" applyFont="1" applyFill="1" applyBorder="1" applyAlignment="1">
      <alignment horizontal="center" vertical="center" wrapText="1"/>
    </xf>
    <xf numFmtId="192" fontId="1" fillId="11" borderId="6" xfId="0" applyNumberFormat="1" applyFont="1" applyFill="1" applyBorder="1" applyAlignment="1">
      <alignment horizontal="center" vertical="center" wrapText="1"/>
    </xf>
    <xf numFmtId="192" fontId="1" fillId="11" borderId="28" xfId="0" applyNumberFormat="1" applyFont="1" applyFill="1" applyBorder="1" applyAlignment="1">
      <alignment horizontal="center" vertical="center" wrapText="1"/>
    </xf>
    <xf numFmtId="192" fontId="1" fillId="0" borderId="6" xfId="0" applyNumberFormat="1" applyFont="1" applyFill="1" applyBorder="1" applyAlignment="1">
      <alignment horizontal="center" vertical="center" wrapText="1"/>
    </xf>
    <xf numFmtId="192" fontId="1" fillId="0" borderId="28" xfId="0" applyNumberFormat="1" applyFont="1" applyFill="1" applyBorder="1" applyAlignment="1">
      <alignment horizontal="center" vertical="center" wrapText="1"/>
    </xf>
    <xf numFmtId="192" fontId="1" fillId="0" borderId="40" xfId="0" applyNumberFormat="1" applyFont="1" applyFill="1" applyBorder="1" applyAlignment="1">
      <alignment horizontal="center" vertical="center" wrapText="1"/>
    </xf>
    <xf numFmtId="192" fontId="1" fillId="0" borderId="4" xfId="0" applyNumberFormat="1" applyFont="1" applyFill="1" applyBorder="1" applyAlignment="1">
      <alignment horizontal="center" vertical="center" wrapText="1"/>
    </xf>
    <xf numFmtId="192" fontId="1" fillId="0" borderId="31" xfId="0" applyNumberFormat="1" applyFont="1" applyFill="1" applyBorder="1" applyAlignment="1">
      <alignment horizontal="center" vertical="center" wrapText="1"/>
    </xf>
    <xf numFmtId="192" fontId="2" fillId="0" borderId="31" xfId="0" applyNumberFormat="1" applyFont="1" applyBorder="1" applyAlignment="1">
      <alignment horizontal="center" vertical="center"/>
    </xf>
    <xf numFmtId="192" fontId="2" fillId="0" borderId="28" xfId="0" applyNumberFormat="1" applyFont="1" applyBorder="1" applyAlignment="1">
      <alignment horizontal="center" vertical="center"/>
    </xf>
    <xf numFmtId="192" fontId="1" fillId="0" borderId="32" xfId="0" applyNumberFormat="1" applyFont="1" applyBorder="1" applyAlignment="1">
      <alignment horizontal="center" vertical="center" wrapText="1"/>
    </xf>
    <xf numFmtId="192" fontId="2" fillId="0" borderId="5" xfId="0" applyNumberFormat="1" applyFont="1" applyBorder="1" applyAlignment="1">
      <alignment horizontal="center" vertical="center"/>
    </xf>
    <xf numFmtId="192" fontId="2" fillId="0" borderId="47" xfId="0" applyNumberFormat="1" applyFont="1" applyBorder="1" applyAlignment="1">
      <alignment horizontal="center" vertical="center"/>
    </xf>
    <xf numFmtId="192" fontId="1" fillId="12" borderId="6" xfId="0" applyNumberFormat="1" applyFont="1" applyFill="1" applyBorder="1" applyAlignment="1">
      <alignment horizontal="center" vertical="center" wrapText="1"/>
    </xf>
    <xf numFmtId="192" fontId="1" fillId="12" borderId="4" xfId="0" applyNumberFormat="1" applyFont="1" applyFill="1" applyBorder="1" applyAlignment="1">
      <alignment horizontal="center" vertical="center" wrapText="1"/>
    </xf>
    <xf numFmtId="0" fontId="17" fillId="0" borderId="51" xfId="0" applyFont="1" applyBorder="1" applyAlignment="1">
      <alignment wrapText="1"/>
    </xf>
    <xf numFmtId="0" fontId="17" fillId="0" borderId="74" xfId="0" applyFont="1" applyBorder="1" applyAlignment="1">
      <alignment wrapText="1"/>
    </xf>
    <xf numFmtId="0" fontId="17" fillId="0" borderId="35" xfId="0" applyFont="1" applyBorder="1" applyAlignment="1">
      <alignment wrapText="1"/>
    </xf>
    <xf numFmtId="0" fontId="17" fillId="0" borderId="51" xfId="0" applyFont="1" applyBorder="1" applyAlignment="1">
      <alignment vertical="top" wrapText="1"/>
    </xf>
    <xf numFmtId="0" fontId="17" fillId="0" borderId="74" xfId="0" applyFont="1" applyBorder="1" applyAlignment="1">
      <alignment vertical="top" wrapText="1"/>
    </xf>
    <xf numFmtId="0" fontId="17" fillId="0" borderId="35" xfId="0" applyFont="1" applyBorder="1" applyAlignment="1">
      <alignment vertical="top" wrapText="1"/>
    </xf>
    <xf numFmtId="192" fontId="2" fillId="0" borderId="1" xfId="0" applyNumberFormat="1" applyFont="1" applyFill="1" applyBorder="1" applyAlignment="1">
      <alignment horizontal="center"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ální_genreal_2004" xfId="21"/>
    <cellStyle name="normální_List2"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00CC"/>
      <rgbColor rgb="0000FFFF"/>
      <rgbColor rgb="00800000"/>
      <rgbColor rgb="00008000"/>
      <rgbColor rgb="00000080"/>
      <rgbColor rgb="00808000"/>
      <rgbColor rgb="00800080"/>
      <rgbColor rgb="00008080"/>
      <rgbColor rgb="00C0C0C0"/>
      <rgbColor rgb="00808080"/>
      <rgbColor rgb="009999FF"/>
      <rgbColor rgb="00993366"/>
      <rgbColor rgb="00FFFFCC"/>
      <rgbColor rgb="00CCFF99"/>
      <rgbColor rgb="00660066"/>
      <rgbColor rgb="00FF8080"/>
      <rgbColor rgb="000066CC"/>
      <rgbColor rgb="00CCCCFF"/>
      <rgbColor rgb="00000080"/>
      <rgbColor rgb="00FF00FF"/>
      <rgbColor rgb="00FFFF00"/>
      <rgbColor rgb="0000FFFF"/>
      <rgbColor rgb="00800080"/>
      <rgbColor rgb="0000CC66"/>
      <rgbColor rgb="00008080"/>
      <rgbColor rgb="006600CC"/>
      <rgbColor rgb="0000CCFF"/>
      <rgbColor rgb="00CCFFFF"/>
      <rgbColor rgb="00CCFFCC"/>
      <rgbColor rgb="00FFFF99"/>
      <rgbColor rgb="0099CCFF"/>
      <rgbColor rgb="00FF66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roskurovska.EBF\Local%20Settings\Temporary%20Internet%20Files\OLK1\FR01-177314-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Proskurovska.EBF\Local%20Settings\Temporary%20Internet%20Files\OLK1\VP-C1309E-Encl_1_%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
      <sheetName val="2006_details"/>
    </sheetNames>
    <sheetDataSet>
      <sheetData sheetId="0">
        <row r="22">
          <cell r="K22">
            <v>1148.2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sheetName val="2006_details"/>
      <sheetName val="Notes"/>
    </sheetNames>
    <sheetDataSet>
      <sheetData sheetId="0">
        <row r="31">
          <cell r="G31">
            <v>668.17</v>
          </cell>
          <cell r="I31">
            <v>299.518</v>
          </cell>
          <cell r="K31">
            <v>925.937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67"/>
  <sheetViews>
    <sheetView tabSelected="1" zoomScale="78" zoomScaleNormal="78" workbookViewId="0" topLeftCell="A1">
      <pane xSplit="1" ySplit="4" topLeftCell="B5" activePane="bottomRight" state="frozen"/>
      <selection pane="topLeft" activeCell="A1" sqref="A1"/>
      <selection pane="topRight" activeCell="B1" sqref="B1"/>
      <selection pane="bottomLeft" activeCell="A4" sqref="A4"/>
      <selection pane="bottomRight" activeCell="H47" sqref="H47"/>
    </sheetView>
  </sheetViews>
  <sheetFormatPr defaultColWidth="9.140625" defaultRowHeight="12.75"/>
  <cols>
    <col min="1" max="1" width="16.421875" style="0" bestFit="1" customWidth="1"/>
    <col min="2" max="2" width="7.28125" style="0" customWidth="1"/>
    <col min="3" max="3" width="9.8515625" style="0" customWidth="1"/>
    <col min="4" max="4" width="10.8515625" style="0" bestFit="1" customWidth="1"/>
    <col min="5" max="5" width="14.421875" style="0" bestFit="1" customWidth="1"/>
    <col min="6" max="6" width="11.28125" style="0" bestFit="1" customWidth="1"/>
    <col min="7" max="7" width="13.140625" style="0" bestFit="1" customWidth="1"/>
    <col min="8" max="8" width="11.57421875" style="0" bestFit="1" customWidth="1"/>
    <col min="9" max="9" width="13.140625" style="0" bestFit="1" customWidth="1"/>
    <col min="10" max="10" width="10.421875" style="0" bestFit="1" customWidth="1"/>
    <col min="11" max="11" width="13.140625" style="0" bestFit="1" customWidth="1"/>
    <col min="12" max="12" width="11.57421875" style="0" bestFit="1" customWidth="1"/>
    <col min="13" max="13" width="12.140625" style="0" bestFit="1" customWidth="1"/>
    <col min="14" max="14" width="10.421875" style="0" bestFit="1" customWidth="1"/>
    <col min="15" max="15" width="13.140625" style="0" bestFit="1" customWidth="1"/>
    <col min="16" max="16" width="10.421875" style="0" bestFit="1" customWidth="1"/>
    <col min="17" max="17" width="13.00390625" style="21" bestFit="1" customWidth="1"/>
  </cols>
  <sheetData>
    <row r="1" spans="1:16" ht="21.75" customHeight="1">
      <c r="A1" s="33"/>
      <c r="B1" s="538" t="s">
        <v>71</v>
      </c>
      <c r="C1" s="538"/>
      <c r="D1" s="538"/>
      <c r="E1" s="538"/>
      <c r="F1" s="538"/>
      <c r="G1" s="538"/>
      <c r="H1" s="538"/>
      <c r="I1" s="538"/>
      <c r="J1" s="538"/>
      <c r="K1" s="538"/>
      <c r="L1" s="538"/>
      <c r="M1" s="538"/>
      <c r="N1" s="538"/>
      <c r="O1" s="538"/>
      <c r="P1" s="538"/>
    </row>
    <row r="2" spans="1:16" ht="21.75" customHeight="1" thickBot="1">
      <c r="A2" s="33"/>
      <c r="B2" s="423"/>
      <c r="C2" s="423"/>
      <c r="D2" s="423"/>
      <c r="E2" s="423"/>
      <c r="F2" s="423"/>
      <c r="G2" s="423"/>
      <c r="H2" s="423"/>
      <c r="I2" s="423"/>
      <c r="J2" s="423"/>
      <c r="K2" s="423"/>
      <c r="L2" s="423"/>
      <c r="M2" s="423"/>
      <c r="N2" s="423"/>
      <c r="O2" s="423"/>
      <c r="P2" s="423"/>
    </row>
    <row r="3" spans="1:17" s="203" customFormat="1" ht="25.5">
      <c r="A3" s="534" t="s">
        <v>0</v>
      </c>
      <c r="B3" s="439" t="s">
        <v>1</v>
      </c>
      <c r="C3" s="529" t="s">
        <v>169</v>
      </c>
      <c r="D3" s="440" t="s">
        <v>2</v>
      </c>
      <c r="E3" s="531" t="s">
        <v>3</v>
      </c>
      <c r="F3" s="532"/>
      <c r="G3" s="540" t="s">
        <v>170</v>
      </c>
      <c r="H3" s="532"/>
      <c r="I3" s="542" t="s">
        <v>171</v>
      </c>
      <c r="J3" s="543"/>
      <c r="K3" s="540" t="s">
        <v>172</v>
      </c>
      <c r="L3" s="541"/>
      <c r="M3" s="512" t="s">
        <v>173</v>
      </c>
      <c r="N3" s="513"/>
      <c r="O3" s="531" t="s">
        <v>37</v>
      </c>
      <c r="P3" s="513"/>
      <c r="Q3" s="424" t="s">
        <v>7</v>
      </c>
    </row>
    <row r="4" spans="1:20" s="203" customFormat="1" ht="22.5" customHeight="1" thickBot="1">
      <c r="A4" s="535"/>
      <c r="B4" s="441" t="s">
        <v>8</v>
      </c>
      <c r="C4" s="530"/>
      <c r="D4" s="442" t="s">
        <v>9</v>
      </c>
      <c r="E4" s="515" t="s">
        <v>31</v>
      </c>
      <c r="F4" s="528"/>
      <c r="G4" s="525" t="s">
        <v>32</v>
      </c>
      <c r="H4" s="526"/>
      <c r="I4" s="525" t="s">
        <v>32</v>
      </c>
      <c r="J4" s="528"/>
      <c r="K4" s="525" t="s">
        <v>32</v>
      </c>
      <c r="L4" s="528"/>
      <c r="M4" s="521" t="s">
        <v>31</v>
      </c>
      <c r="N4" s="522"/>
      <c r="O4" s="515" t="s">
        <v>31</v>
      </c>
      <c r="P4" s="516"/>
      <c r="Q4" s="443" t="s">
        <v>30</v>
      </c>
      <c r="S4" s="444"/>
      <c r="T4" s="444"/>
    </row>
    <row r="5" spans="1:20" s="445" customFormat="1" ht="24.75" customHeight="1" thickBot="1">
      <c r="A5" s="436"/>
      <c r="B5" s="492" t="s">
        <v>58</v>
      </c>
      <c r="C5" s="493"/>
      <c r="D5" s="493"/>
      <c r="E5" s="493"/>
      <c r="F5" s="493"/>
      <c r="G5" s="493"/>
      <c r="H5" s="493"/>
      <c r="I5" s="493"/>
      <c r="J5" s="493"/>
      <c r="K5" s="493"/>
      <c r="L5" s="493"/>
      <c r="M5" s="493"/>
      <c r="N5" s="493"/>
      <c r="O5" s="493"/>
      <c r="P5" s="493"/>
      <c r="Q5" s="494"/>
      <c r="S5" s="438"/>
      <c r="T5" s="438"/>
    </row>
    <row r="6" spans="1:20" ht="18" customHeight="1">
      <c r="A6" s="131" t="s">
        <v>13</v>
      </c>
      <c r="B6" s="234">
        <v>105</v>
      </c>
      <c r="C6" s="235">
        <v>4574</v>
      </c>
      <c r="D6" s="236">
        <v>67260</v>
      </c>
      <c r="E6" s="524">
        <v>1221.7</v>
      </c>
      <c r="F6" s="527"/>
      <c r="G6" s="523">
        <v>453.3</v>
      </c>
      <c r="H6" s="527"/>
      <c r="I6" s="523">
        <v>316.2</v>
      </c>
      <c r="J6" s="527"/>
      <c r="K6" s="523">
        <v>485.2</v>
      </c>
      <c r="L6" s="527"/>
      <c r="M6" s="523">
        <v>34.2</v>
      </c>
      <c r="N6" s="524"/>
      <c r="O6" s="517">
        <v>41.8</v>
      </c>
      <c r="P6" s="518"/>
      <c r="Q6" s="237"/>
      <c r="R6" s="4"/>
      <c r="S6" s="4"/>
      <c r="T6" s="4"/>
    </row>
    <row r="7" spans="1:17" ht="18" customHeight="1">
      <c r="A7" s="116" t="s">
        <v>15</v>
      </c>
      <c r="B7" s="238">
        <v>2300</v>
      </c>
      <c r="C7" s="239">
        <v>40332</v>
      </c>
      <c r="D7" s="240">
        <v>681300</v>
      </c>
      <c r="E7" s="507">
        <v>7189.69</v>
      </c>
      <c r="F7" s="484"/>
      <c r="G7" s="485">
        <v>3053.15</v>
      </c>
      <c r="H7" s="484"/>
      <c r="I7" s="485">
        <v>1508.05</v>
      </c>
      <c r="J7" s="484"/>
      <c r="K7" s="485">
        <v>2704.66</v>
      </c>
      <c r="L7" s="484"/>
      <c r="M7" s="485">
        <v>1687.57</v>
      </c>
      <c r="N7" s="507"/>
      <c r="O7" s="505">
        <v>337.23</v>
      </c>
      <c r="P7" s="506"/>
      <c r="Q7" s="242"/>
    </row>
    <row r="8" spans="1:17" ht="18" customHeight="1">
      <c r="A8" s="117" t="s">
        <v>16</v>
      </c>
      <c r="B8" s="238">
        <v>62</v>
      </c>
      <c r="C8" s="239">
        <v>3637</v>
      </c>
      <c r="D8" s="240">
        <v>62093</v>
      </c>
      <c r="E8" s="507">
        <v>303.41</v>
      </c>
      <c r="F8" s="484"/>
      <c r="G8" s="536">
        <v>156.89</v>
      </c>
      <c r="H8" s="537"/>
      <c r="I8" s="485">
        <v>55.2</v>
      </c>
      <c r="J8" s="484"/>
      <c r="K8" s="485">
        <v>173.37</v>
      </c>
      <c r="L8" s="484"/>
      <c r="M8" s="485">
        <v>0.49</v>
      </c>
      <c r="N8" s="507"/>
      <c r="O8" s="505">
        <v>24.44</v>
      </c>
      <c r="P8" s="506"/>
      <c r="Q8" s="243"/>
    </row>
    <row r="9" spans="1:17" s="4" customFormat="1" ht="18" customHeight="1">
      <c r="A9" s="116" t="s">
        <v>17</v>
      </c>
      <c r="B9" s="244">
        <v>352</v>
      </c>
      <c r="C9" s="245">
        <v>43691</v>
      </c>
      <c r="D9" s="246">
        <v>263682</v>
      </c>
      <c r="E9" s="505">
        <v>2517.11</v>
      </c>
      <c r="F9" s="484"/>
      <c r="G9" s="485">
        <v>1758.17</v>
      </c>
      <c r="H9" s="484"/>
      <c r="I9" s="485">
        <v>371.64</v>
      </c>
      <c r="J9" s="484"/>
      <c r="K9" s="485">
        <v>1591.42</v>
      </c>
      <c r="L9" s="484"/>
      <c r="M9" s="485">
        <v>352.63</v>
      </c>
      <c r="N9" s="506"/>
      <c r="O9" s="505">
        <v>180.97</v>
      </c>
      <c r="P9" s="506"/>
      <c r="Q9" s="247"/>
    </row>
    <row r="10" spans="1:17" s="4" customFormat="1" ht="18" customHeight="1">
      <c r="A10" s="116" t="s">
        <v>18</v>
      </c>
      <c r="B10" s="248">
        <v>411</v>
      </c>
      <c r="C10" s="239">
        <v>27539</v>
      </c>
      <c r="D10" s="240">
        <v>380000</v>
      </c>
      <c r="E10" s="505">
        <v>3597.2</v>
      </c>
      <c r="F10" s="484"/>
      <c r="G10" s="485">
        <f>1680.6+19.4</f>
        <v>1700</v>
      </c>
      <c r="H10" s="484"/>
      <c r="I10" s="485">
        <f>480.7+289.6+77</f>
        <v>847.3</v>
      </c>
      <c r="J10" s="484"/>
      <c r="K10" s="485">
        <f>1286.4+13.4</f>
        <v>1299.8000000000002</v>
      </c>
      <c r="L10" s="484"/>
      <c r="M10" s="485">
        <f>334+529+430</f>
        <v>1293</v>
      </c>
      <c r="N10" s="506"/>
      <c r="O10" s="505">
        <v>361.4</v>
      </c>
      <c r="P10" s="506"/>
      <c r="Q10" s="249"/>
    </row>
    <row r="11" spans="1:17" s="4" customFormat="1" ht="18" customHeight="1">
      <c r="A11" s="116" t="s">
        <v>19</v>
      </c>
      <c r="B11" s="248">
        <v>73</v>
      </c>
      <c r="C11" s="239">
        <v>879</v>
      </c>
      <c r="D11" s="240">
        <v>40000</v>
      </c>
      <c r="E11" s="507">
        <v>1178.128</v>
      </c>
      <c r="F11" s="484"/>
      <c r="G11" s="485">
        <v>518.412</v>
      </c>
      <c r="H11" s="484"/>
      <c r="I11" s="485">
        <v>228.092</v>
      </c>
      <c r="J11" s="484"/>
      <c r="K11" s="485">
        <v>282.491</v>
      </c>
      <c r="L11" s="484"/>
      <c r="M11" s="485">
        <v>238.541</v>
      </c>
      <c r="N11" s="507"/>
      <c r="O11" s="505">
        <v>62.545</v>
      </c>
      <c r="P11" s="506"/>
      <c r="Q11" s="250"/>
    </row>
    <row r="12" spans="1:17" s="4" customFormat="1" ht="18" customHeight="1">
      <c r="A12" s="116" t="s">
        <v>21</v>
      </c>
      <c r="B12" s="251">
        <v>793</v>
      </c>
      <c r="C12" s="252">
        <v>32338</v>
      </c>
      <c r="D12" s="253">
        <v>338540</v>
      </c>
      <c r="E12" s="514">
        <v>2870.51</v>
      </c>
      <c r="F12" s="509"/>
      <c r="G12" s="508">
        <f>59.613+1324.727+0.078+21.033+77.501</f>
        <v>1482.952</v>
      </c>
      <c r="H12" s="509"/>
      <c r="I12" s="508">
        <f>87.201+158.15+26.28+11.71+18.664+13.114+14.888+73.313+52.131+24.888+18.422+14.241</f>
        <v>513.002</v>
      </c>
      <c r="J12" s="509"/>
      <c r="K12" s="508">
        <f>8.138+837.994+1.792+17.769+192.103</f>
        <v>1057.796</v>
      </c>
      <c r="L12" s="509"/>
      <c r="M12" s="508">
        <v>544.744</v>
      </c>
      <c r="N12" s="514"/>
      <c r="O12" s="519">
        <v>195.372</v>
      </c>
      <c r="P12" s="520"/>
      <c r="Q12" s="254"/>
    </row>
    <row r="13" spans="1:17" s="4" customFormat="1" ht="18" customHeight="1">
      <c r="A13" s="116" t="s">
        <v>22</v>
      </c>
      <c r="B13" s="248">
        <v>156</v>
      </c>
      <c r="C13" s="239">
        <v>234</v>
      </c>
      <c r="D13" s="240">
        <v>24752</v>
      </c>
      <c r="E13" s="507">
        <v>840</v>
      </c>
      <c r="F13" s="484"/>
      <c r="G13" s="485">
        <v>159.44</v>
      </c>
      <c r="H13" s="484"/>
      <c r="I13" s="485">
        <v>233.45</v>
      </c>
      <c r="J13" s="484"/>
      <c r="K13" s="485">
        <v>296.8</v>
      </c>
      <c r="L13" s="484"/>
      <c r="M13" s="485">
        <v>90.04</v>
      </c>
      <c r="N13" s="507"/>
      <c r="O13" s="505">
        <v>32</v>
      </c>
      <c r="P13" s="506"/>
      <c r="Q13" s="255"/>
    </row>
    <row r="14" spans="1:17" s="4" customFormat="1" ht="18" customHeight="1">
      <c r="A14" s="118" t="s">
        <v>23</v>
      </c>
      <c r="B14" s="256">
        <v>140</v>
      </c>
      <c r="C14" s="239">
        <v>35</v>
      </c>
      <c r="D14" s="257">
        <v>110000</v>
      </c>
      <c r="E14" s="504">
        <v>1873</v>
      </c>
      <c r="F14" s="487"/>
      <c r="G14" s="486">
        <v>937</v>
      </c>
      <c r="H14" s="487"/>
      <c r="I14" s="486">
        <v>351</v>
      </c>
      <c r="J14" s="487"/>
      <c r="K14" s="486">
        <v>660</v>
      </c>
      <c r="L14" s="487"/>
      <c r="M14" s="486">
        <v>356</v>
      </c>
      <c r="N14" s="504"/>
      <c r="O14" s="510">
        <v>73</v>
      </c>
      <c r="P14" s="511"/>
      <c r="Q14" s="258"/>
    </row>
    <row r="15" spans="1:17" s="4" customFormat="1" ht="18" customHeight="1">
      <c r="A15" s="116" t="s">
        <v>25</v>
      </c>
      <c r="B15" s="248">
        <v>871</v>
      </c>
      <c r="C15" s="239">
        <v>4279</v>
      </c>
      <c r="D15" s="259">
        <v>62853</v>
      </c>
      <c r="E15" s="507">
        <v>797.793</v>
      </c>
      <c r="F15" s="484"/>
      <c r="G15" s="485">
        <v>359.129</v>
      </c>
      <c r="H15" s="484"/>
      <c r="I15" s="485">
        <v>111.585</v>
      </c>
      <c r="J15" s="484"/>
      <c r="K15" s="485">
        <v>276.43</v>
      </c>
      <c r="L15" s="484"/>
      <c r="M15" s="485">
        <v>180.625</v>
      </c>
      <c r="N15" s="507"/>
      <c r="O15" s="505">
        <v>60.424</v>
      </c>
      <c r="P15" s="506"/>
      <c r="Q15" s="260"/>
    </row>
    <row r="16" spans="1:17" s="4" customFormat="1" ht="18" customHeight="1">
      <c r="A16" s="119" t="s">
        <v>26</v>
      </c>
      <c r="B16" s="251">
        <v>338</v>
      </c>
      <c r="C16" s="252">
        <v>1646</v>
      </c>
      <c r="D16" s="427">
        <v>23644</v>
      </c>
      <c r="E16" s="503">
        <v>242.4</v>
      </c>
      <c r="F16" s="501"/>
      <c r="G16" s="500">
        <v>110.6</v>
      </c>
      <c r="H16" s="501"/>
      <c r="I16" s="500">
        <v>4.5</v>
      </c>
      <c r="J16" s="501"/>
      <c r="K16" s="500">
        <v>85.4</v>
      </c>
      <c r="L16" s="501"/>
      <c r="M16" s="500">
        <v>53</v>
      </c>
      <c r="N16" s="502"/>
      <c r="O16" s="503">
        <v>20.4</v>
      </c>
      <c r="P16" s="502"/>
      <c r="Q16" s="449"/>
    </row>
    <row r="17" spans="1:21" s="4" customFormat="1" ht="18" customHeight="1" thickBot="1">
      <c r="A17" s="120" t="s">
        <v>175</v>
      </c>
      <c r="B17" s="466">
        <v>48</v>
      </c>
      <c r="C17" s="467">
        <v>5533</v>
      </c>
      <c r="D17" s="468">
        <v>53180</v>
      </c>
      <c r="E17" s="533">
        <v>314.91</v>
      </c>
      <c r="F17" s="499"/>
      <c r="G17" s="497">
        <v>196.01</v>
      </c>
      <c r="H17" s="499"/>
      <c r="I17" s="497"/>
      <c r="J17" s="499"/>
      <c r="K17" s="497">
        <v>136.19</v>
      </c>
      <c r="L17" s="499"/>
      <c r="M17" s="497">
        <v>37.24</v>
      </c>
      <c r="N17" s="498"/>
      <c r="O17" s="495">
        <v>15.77</v>
      </c>
      <c r="P17" s="496"/>
      <c r="Q17" s="469"/>
      <c r="R17" s="11"/>
      <c r="S17" s="11"/>
      <c r="T17" s="11"/>
      <c r="U17" s="11"/>
    </row>
    <row r="18" spans="1:21" s="438" customFormat="1" ht="24.75" customHeight="1" thickBot="1">
      <c r="A18" s="436"/>
      <c r="B18" s="492" t="s">
        <v>59</v>
      </c>
      <c r="C18" s="493"/>
      <c r="D18" s="493"/>
      <c r="E18" s="493"/>
      <c r="F18" s="493"/>
      <c r="G18" s="493"/>
      <c r="H18" s="493"/>
      <c r="I18" s="493"/>
      <c r="J18" s="493"/>
      <c r="K18" s="493"/>
      <c r="L18" s="493"/>
      <c r="M18" s="493"/>
      <c r="N18" s="493"/>
      <c r="O18" s="493"/>
      <c r="P18" s="493"/>
      <c r="Q18" s="494"/>
      <c r="R18" s="437"/>
      <c r="S18" s="437"/>
      <c r="T18" s="437"/>
      <c r="U18" s="437"/>
    </row>
    <row r="19" spans="1:21" s="4" customFormat="1" ht="18" customHeight="1">
      <c r="A19" s="117" t="s">
        <v>150</v>
      </c>
      <c r="B19" s="261">
        <v>32</v>
      </c>
      <c r="C19" s="262">
        <v>5569</v>
      </c>
      <c r="D19" s="263">
        <v>26840</v>
      </c>
      <c r="E19" s="264">
        <v>42.2</v>
      </c>
      <c r="F19" s="265">
        <f>E19/$Q$19</f>
        <v>21.576848348501894</v>
      </c>
      <c r="G19" s="266">
        <v>22.31</v>
      </c>
      <c r="H19" s="267">
        <f>G19/$Q$19</f>
        <v>11.407096840167705</v>
      </c>
      <c r="I19" s="264">
        <v>5.41</v>
      </c>
      <c r="J19" s="265">
        <f>I19/$Q$19</f>
        <v>2.766131506288987</v>
      </c>
      <c r="K19" s="264">
        <v>29.64</v>
      </c>
      <c r="L19" s="265">
        <f>K19/$Q$19</f>
        <v>15.154923816341139</v>
      </c>
      <c r="M19" s="264">
        <v>0.89</v>
      </c>
      <c r="N19" s="241">
        <f>M19/$Q$19</f>
        <v>0.4550567542693527</v>
      </c>
      <c r="O19" s="268">
        <v>4.39</v>
      </c>
      <c r="P19" s="265">
        <f>O19/$Q$19</f>
        <v>2.2446057879128745</v>
      </c>
      <c r="Q19" s="269">
        <v>1.9558</v>
      </c>
      <c r="R19" s="11"/>
      <c r="S19" s="11"/>
      <c r="T19" s="11"/>
      <c r="U19" s="11"/>
    </row>
    <row r="20" spans="1:17" ht="18" customHeight="1">
      <c r="A20" s="117" t="s">
        <v>40</v>
      </c>
      <c r="B20" s="261">
        <v>40</v>
      </c>
      <c r="C20" s="270">
        <v>715</v>
      </c>
      <c r="D20" s="263">
        <v>10156</v>
      </c>
      <c r="E20" s="271" t="s">
        <v>149</v>
      </c>
      <c r="F20" s="265"/>
      <c r="G20" s="488">
        <v>18.3</v>
      </c>
      <c r="H20" s="265">
        <f>G20/Q20</f>
        <v>31.649948114839155</v>
      </c>
      <c r="I20" s="272" t="s">
        <v>151</v>
      </c>
      <c r="J20" s="265"/>
      <c r="K20" s="488">
        <v>26.6</v>
      </c>
      <c r="L20" s="265">
        <f>K20/Q20</f>
        <v>46.0048426150121</v>
      </c>
      <c r="M20" s="272" t="s">
        <v>149</v>
      </c>
      <c r="N20" s="241"/>
      <c r="O20" s="273" t="s">
        <v>149</v>
      </c>
      <c r="P20" s="274"/>
      <c r="Q20" s="275">
        <v>0.5782</v>
      </c>
    </row>
    <row r="21" spans="1:17" ht="20.25" customHeight="1">
      <c r="A21" s="117" t="s">
        <v>39</v>
      </c>
      <c r="B21" s="261">
        <v>37</v>
      </c>
      <c r="C21" s="270">
        <v>1989</v>
      </c>
      <c r="D21" s="263">
        <v>38232</v>
      </c>
      <c r="E21" s="276">
        <v>3151.811</v>
      </c>
      <c r="F21" s="265">
        <f>E21/Q21</f>
        <v>114.67385846825542</v>
      </c>
      <c r="G21" s="277">
        <v>1424.382</v>
      </c>
      <c r="H21" s="265">
        <f>G21/Q21</f>
        <v>51.823976714571586</v>
      </c>
      <c r="I21" s="278">
        <v>324.943</v>
      </c>
      <c r="J21" s="265">
        <f>I21/Q21</f>
        <v>11.822557758777515</v>
      </c>
      <c r="K21" s="277">
        <v>2102.219</v>
      </c>
      <c r="L21" s="265">
        <f>K21/Q21</f>
        <v>76.48604693469166</v>
      </c>
      <c r="M21" s="277">
        <v>278.719</v>
      </c>
      <c r="N21" s="241">
        <f>M21/Q21</f>
        <v>10.140767691468074</v>
      </c>
      <c r="O21" s="279">
        <v>233.148</v>
      </c>
      <c r="P21" s="274">
        <f>O21/Q21</f>
        <v>8.482736037838821</v>
      </c>
      <c r="Q21" s="280">
        <v>27.485</v>
      </c>
    </row>
    <row r="22" spans="1:17" ht="18" customHeight="1">
      <c r="A22" s="117" t="s">
        <v>14</v>
      </c>
      <c r="B22" s="281">
        <v>181</v>
      </c>
      <c r="C22" s="282">
        <v>2000</v>
      </c>
      <c r="D22" s="283">
        <f>39714+4174</f>
        <v>43888</v>
      </c>
      <c r="E22" s="284">
        <v>4681.8</v>
      </c>
      <c r="F22" s="285">
        <f>E22/Q22</f>
        <v>627.9238197424893</v>
      </c>
      <c r="G22" s="286">
        <f>1124+232.1+1848.8</f>
        <v>3204.8999999999996</v>
      </c>
      <c r="H22" s="285">
        <f>G22/Q22</f>
        <v>429.84173819742483</v>
      </c>
      <c r="I22" s="286">
        <f>574.1+716.2+173.3</f>
        <v>1463.6000000000001</v>
      </c>
      <c r="J22" s="285">
        <f>I22/Q22</f>
        <v>196.2982832618026</v>
      </c>
      <c r="K22" s="286">
        <f>1002.4+145.8</f>
        <v>1148.2</v>
      </c>
      <c r="L22" s="285">
        <f>K22/Q22</f>
        <v>153.99678111587983</v>
      </c>
      <c r="M22" s="286">
        <v>1437.4</v>
      </c>
      <c r="N22" s="287">
        <f>M22/Q22</f>
        <v>192.7843347639485</v>
      </c>
      <c r="O22" s="288">
        <v>387.1</v>
      </c>
      <c r="P22" s="289">
        <f>O22/Q22</f>
        <v>51.917918454935624</v>
      </c>
      <c r="Q22" s="290">
        <v>7.456</v>
      </c>
    </row>
    <row r="23" spans="1:17" ht="18" customHeight="1">
      <c r="A23" s="117" t="s">
        <v>38</v>
      </c>
      <c r="B23" s="451">
        <v>13</v>
      </c>
      <c r="C23" s="452">
        <v>247</v>
      </c>
      <c r="D23" s="453">
        <v>5000</v>
      </c>
      <c r="E23" s="454">
        <v>239.521</v>
      </c>
      <c r="F23" s="455">
        <f>E23/$Q$23</f>
        <v>15.308181969245714</v>
      </c>
      <c r="G23" s="456">
        <v>177.686</v>
      </c>
      <c r="H23" s="455">
        <f>G23/$Q$23</f>
        <v>11.356205181956465</v>
      </c>
      <c r="I23" s="456">
        <v>17.628</v>
      </c>
      <c r="J23" s="455">
        <f>I23/$Q$23</f>
        <v>1.1266345404113354</v>
      </c>
      <c r="K23" s="456">
        <v>122.71</v>
      </c>
      <c r="L23" s="455">
        <f>K23/$Q$23</f>
        <v>7.842598391982922</v>
      </c>
      <c r="M23" s="456">
        <v>18.174</v>
      </c>
      <c r="N23" s="455">
        <f>M23/$Q$23</f>
        <v>1.1615303005125714</v>
      </c>
      <c r="O23" s="457">
        <v>8.247</v>
      </c>
      <c r="P23" s="455">
        <f>O23/$Q$23</f>
        <v>0.5270793654851533</v>
      </c>
      <c r="Q23" s="458">
        <v>15.6466</v>
      </c>
    </row>
    <row r="24" spans="1:17" ht="18" customHeight="1">
      <c r="A24" s="117" t="s">
        <v>44</v>
      </c>
      <c r="B24" s="281">
        <v>37</v>
      </c>
      <c r="C24" s="282">
        <v>1382</v>
      </c>
      <c r="D24" s="283">
        <v>31227</v>
      </c>
      <c r="E24" s="291">
        <v>20763.5</v>
      </c>
      <c r="F24" s="265">
        <f>E24/$Q$24</f>
        <v>82.4701116098026</v>
      </c>
      <c r="G24" s="292">
        <v>13462.4</v>
      </c>
      <c r="H24" s="265">
        <f>G24/$Q$24</f>
        <v>53.47102514199467</v>
      </c>
      <c r="I24" s="292">
        <v>2485.1</v>
      </c>
      <c r="J24" s="265">
        <f>I24/$Q$24</f>
        <v>9.87051674147039</v>
      </c>
      <c r="K24" s="292">
        <v>10049.9</v>
      </c>
      <c r="L24" s="265">
        <f>K24/$Q$24</f>
        <v>39.91698772689359</v>
      </c>
      <c r="M24" s="292">
        <v>2030.1</v>
      </c>
      <c r="N24" s="265">
        <f>M24/$Q$24</f>
        <v>8.063311752790245</v>
      </c>
      <c r="O24" s="293">
        <v>1715.4</v>
      </c>
      <c r="P24" s="265">
        <f>O24/$Q$24</f>
        <v>6.813361401278945</v>
      </c>
      <c r="Q24" s="294">
        <v>251.77</v>
      </c>
    </row>
    <row r="25" spans="1:17" s="4" customFormat="1" ht="18" customHeight="1">
      <c r="A25" s="116" t="s">
        <v>20</v>
      </c>
      <c r="B25" s="238">
        <v>25</v>
      </c>
      <c r="C25" s="295">
        <v>164</v>
      </c>
      <c r="D25" s="296">
        <v>7292</v>
      </c>
      <c r="E25" s="297">
        <v>9016.4</v>
      </c>
      <c r="F25" s="265">
        <f>E25/$Q$25</f>
        <v>96.8152045527757</v>
      </c>
      <c r="G25" s="298">
        <v>6836</v>
      </c>
      <c r="H25" s="265">
        <f>G25/$Q$25</f>
        <v>73.4027703210566</v>
      </c>
      <c r="I25" s="298">
        <v>998.4</v>
      </c>
      <c r="J25" s="265">
        <f>I25/$Q$25</f>
        <v>10.720498228283045</v>
      </c>
      <c r="K25" s="298">
        <v>2060.3</v>
      </c>
      <c r="L25" s="265">
        <f>K25/$Q$25</f>
        <v>22.12283904219908</v>
      </c>
      <c r="M25" s="299">
        <v>3458.7</v>
      </c>
      <c r="N25" s="265">
        <f>M25/$Q$25</f>
        <v>37.138408676044236</v>
      </c>
      <c r="O25" s="300">
        <v>978.9</v>
      </c>
      <c r="P25" s="265">
        <f>O25/$Q$25</f>
        <v>10.511113497261892</v>
      </c>
      <c r="Q25" s="301">
        <v>93.13</v>
      </c>
    </row>
    <row r="26" spans="1:17" s="4" customFormat="1" ht="18" customHeight="1">
      <c r="A26" s="116" t="s">
        <v>45</v>
      </c>
      <c r="B26" s="302">
        <v>24</v>
      </c>
      <c r="C26" s="252">
        <v>224</v>
      </c>
      <c r="D26" s="253">
        <v>11611</v>
      </c>
      <c r="E26" s="303">
        <v>15.907</v>
      </c>
      <c r="F26" s="304">
        <f>E26/$Q$26</f>
        <v>22.81554790590935</v>
      </c>
      <c r="G26" s="305">
        <v>10.873</v>
      </c>
      <c r="H26" s="304">
        <f>G26/$Q$26</f>
        <v>15.595238095238093</v>
      </c>
      <c r="I26" s="305">
        <v>1.291</v>
      </c>
      <c r="J26" s="304">
        <f>I26/$Q$26</f>
        <v>1.8516924842226046</v>
      </c>
      <c r="K26" s="305">
        <v>7.762</v>
      </c>
      <c r="L26" s="304">
        <f>K26/$Q$26</f>
        <v>11.133103843947216</v>
      </c>
      <c r="M26" s="305">
        <v>0.31984</v>
      </c>
      <c r="N26" s="304">
        <f>M26/$Q$26</f>
        <v>0.4587492828456684</v>
      </c>
      <c r="O26" s="306">
        <v>1.209</v>
      </c>
      <c r="P26" s="304">
        <f>O26/$Q$26</f>
        <v>1.73407917383821</v>
      </c>
      <c r="Q26" s="307">
        <v>0.6972</v>
      </c>
    </row>
    <row r="27" spans="1:17" s="4" customFormat="1" ht="18" customHeight="1">
      <c r="A27" s="116" t="s">
        <v>174</v>
      </c>
      <c r="B27" s="302">
        <v>15</v>
      </c>
      <c r="C27" s="252">
        <v>0</v>
      </c>
      <c r="D27" s="253">
        <v>1718</v>
      </c>
      <c r="E27" s="471">
        <v>160.92</v>
      </c>
      <c r="F27" s="343">
        <f>E27/Q27</f>
        <v>100.14313274005849</v>
      </c>
      <c r="G27" s="471">
        <v>15.74</v>
      </c>
      <c r="H27" s="343">
        <f>G27/Q27</f>
        <v>9.795257950090235</v>
      </c>
      <c r="I27" s="471">
        <v>6.34</v>
      </c>
      <c r="J27" s="265">
        <f>I27/Q27</f>
        <v>3.945485095525546</v>
      </c>
      <c r="K27" s="471">
        <v>28.58</v>
      </c>
      <c r="L27" s="265">
        <f>K27/Q27</f>
        <v>17.785798742921152</v>
      </c>
      <c r="M27" s="471">
        <v>2.85</v>
      </c>
      <c r="N27" s="274">
        <f>M27/Q27</f>
        <v>1.773601344203124</v>
      </c>
      <c r="O27" s="471">
        <v>3.17</v>
      </c>
      <c r="P27" s="274">
        <f>O27/Q27</f>
        <v>1.972742547762773</v>
      </c>
      <c r="Q27" s="473">
        <v>1.6069</v>
      </c>
    </row>
    <row r="28" spans="1:17" s="4" customFormat="1" ht="18" customHeight="1">
      <c r="A28" s="116" t="s">
        <v>57</v>
      </c>
      <c r="B28" s="302">
        <v>11</v>
      </c>
      <c r="C28" s="252">
        <v>689</v>
      </c>
      <c r="D28" s="308">
        <v>8920</v>
      </c>
      <c r="E28" s="309">
        <v>58.9</v>
      </c>
      <c r="F28" s="310">
        <f>E28/$Q$28</f>
        <v>17.058619091751623</v>
      </c>
      <c r="G28" s="311">
        <v>38.6</v>
      </c>
      <c r="H28" s="310">
        <f>G28/$Q$28</f>
        <v>11.179332715477294</v>
      </c>
      <c r="I28" s="311">
        <v>6.7</v>
      </c>
      <c r="J28" s="310">
        <f>I28/$Q$28</f>
        <v>1.940454124189064</v>
      </c>
      <c r="K28" s="311">
        <v>30.3</v>
      </c>
      <c r="L28" s="310">
        <f>K28/$Q$28</f>
        <v>8.77548656163114</v>
      </c>
      <c r="M28" s="311">
        <v>1.4</v>
      </c>
      <c r="N28" s="310">
        <f>M28/$Q$28</f>
        <v>0.4054680259499536</v>
      </c>
      <c r="O28" s="309">
        <v>4.15</v>
      </c>
      <c r="P28" s="310">
        <f>O28/$Q$28</f>
        <v>1.201923076923077</v>
      </c>
      <c r="Q28" s="312">
        <v>3.4528</v>
      </c>
    </row>
    <row r="29" spans="1:17" s="4" customFormat="1" ht="18" customHeight="1">
      <c r="A29" s="116" t="s">
        <v>46</v>
      </c>
      <c r="B29" s="238">
        <v>18</v>
      </c>
      <c r="C29" s="239">
        <v>114</v>
      </c>
      <c r="D29" s="240">
        <v>3496</v>
      </c>
      <c r="E29" s="313">
        <v>13</v>
      </c>
      <c r="F29" s="265">
        <f>E29/$Q$29</f>
        <v>30.28185418122525</v>
      </c>
      <c r="G29" s="314">
        <v>5.9</v>
      </c>
      <c r="H29" s="265">
        <f>G29/$Q$29</f>
        <v>13.743303051479153</v>
      </c>
      <c r="I29" s="314">
        <v>4.8</v>
      </c>
      <c r="J29" s="265">
        <f>I29/$Q$29</f>
        <v>11.180992313067785</v>
      </c>
      <c r="K29" s="314">
        <v>4.7</v>
      </c>
      <c r="L29" s="265">
        <f>K29/$Q$29</f>
        <v>10.948054973212207</v>
      </c>
      <c r="M29" s="314">
        <v>0.01</v>
      </c>
      <c r="N29" s="265">
        <f>M29/$Q$29</f>
        <v>0.023293733985557886</v>
      </c>
      <c r="O29" s="315">
        <v>1.3</v>
      </c>
      <c r="P29" s="265">
        <f>O29/$Q$29</f>
        <v>3.028185418122525</v>
      </c>
      <c r="Q29" s="316">
        <v>0.4293</v>
      </c>
    </row>
    <row r="30" spans="1:17" s="4" customFormat="1" ht="18" customHeight="1">
      <c r="A30" s="116" t="s">
        <v>24</v>
      </c>
      <c r="B30" s="238">
        <v>147</v>
      </c>
      <c r="C30" s="239">
        <v>1234</v>
      </c>
      <c r="D30" s="240">
        <v>20756</v>
      </c>
      <c r="E30" s="317">
        <v>2633</v>
      </c>
      <c r="F30" s="265">
        <f>+E30/$Q30</f>
        <v>319.6358118361153</v>
      </c>
      <c r="G30" s="318">
        <v>2001</v>
      </c>
      <c r="H30" s="265">
        <f>+G30/$Q30</f>
        <v>242.91350531107736</v>
      </c>
      <c r="I30" s="318">
        <v>278</v>
      </c>
      <c r="J30" s="265">
        <f>+I30/$Q30</f>
        <v>33.74810318664643</v>
      </c>
      <c r="K30" s="318">
        <v>1236</v>
      </c>
      <c r="L30" s="265">
        <f>+K30/$Q30</f>
        <v>150.04552352048557</v>
      </c>
      <c r="M30" s="318">
        <v>539</v>
      </c>
      <c r="N30" s="241">
        <f>+M30/$Q30</f>
        <v>65.43247344461304</v>
      </c>
      <c r="O30" s="319">
        <v>140</v>
      </c>
      <c r="P30" s="274">
        <f>+O30/$Q30</f>
        <v>16.99544764795144</v>
      </c>
      <c r="Q30" s="320">
        <v>8.2375</v>
      </c>
    </row>
    <row r="31" spans="1:17" s="4" customFormat="1" ht="18" customHeight="1">
      <c r="A31" s="116" t="s">
        <v>41</v>
      </c>
      <c r="B31" s="238">
        <v>647</v>
      </c>
      <c r="C31" s="239">
        <v>12447</v>
      </c>
      <c r="D31" s="240">
        <v>157998</v>
      </c>
      <c r="E31" s="321">
        <v>681.078</v>
      </c>
      <c r="F31" s="265">
        <f>E31/$Q$31</f>
        <v>177.78073610023492</v>
      </c>
      <c r="G31" s="322">
        <v>323.2</v>
      </c>
      <c r="H31" s="265">
        <f>G31/$Q$31</f>
        <v>84.36439571913338</v>
      </c>
      <c r="I31" s="322">
        <v>142.2</v>
      </c>
      <c r="J31" s="265">
        <f>I31/$Q$31</f>
        <v>37.11824588880188</v>
      </c>
      <c r="K31" s="322">
        <v>375.6</v>
      </c>
      <c r="L31" s="265">
        <f>K31/$Q$31</f>
        <v>98.04228660924042</v>
      </c>
      <c r="M31" s="322">
        <v>15.9</v>
      </c>
      <c r="N31" s="265">
        <f>M31/$Q$31</f>
        <v>4.150352388410337</v>
      </c>
      <c r="O31" s="323">
        <v>59.1</v>
      </c>
      <c r="P31" s="265">
        <f>O31/$Q$31</f>
        <v>15.426781519185592</v>
      </c>
      <c r="Q31" s="324">
        <v>3.831</v>
      </c>
    </row>
    <row r="32" spans="1:17" s="4" customFormat="1" ht="18" customHeight="1">
      <c r="A32" s="116" t="s">
        <v>42</v>
      </c>
      <c r="B32" s="325">
        <v>24</v>
      </c>
      <c r="C32" s="326">
        <v>715</v>
      </c>
      <c r="D32" s="327">
        <v>19525</v>
      </c>
      <c r="E32" s="328">
        <v>1466.78</v>
      </c>
      <c r="F32" s="265">
        <f>E32/$Q$32</f>
        <v>42.59561492667344</v>
      </c>
      <c r="G32" s="329">
        <v>668.17</v>
      </c>
      <c r="H32" s="265">
        <f>G32/$Q$32</f>
        <v>19.40380426891244</v>
      </c>
      <c r="I32" s="330">
        <v>299.518</v>
      </c>
      <c r="J32" s="265">
        <f>I32/$Q$32</f>
        <v>8.698068825323071</v>
      </c>
      <c r="K32" s="330">
        <v>925.937</v>
      </c>
      <c r="L32" s="265">
        <f>K32/$Q$32</f>
        <v>26.889414839552778</v>
      </c>
      <c r="M32" s="330">
        <v>123.4</v>
      </c>
      <c r="N32" s="265">
        <f>M32/$Q$32</f>
        <v>3.5835632350805864</v>
      </c>
      <c r="O32" s="331">
        <v>107.1</v>
      </c>
      <c r="P32" s="265">
        <f>O32/$Q$32</f>
        <v>3.1102076375780454</v>
      </c>
      <c r="Q32" s="332">
        <v>34.435</v>
      </c>
    </row>
    <row r="33" spans="1:17" s="4" customFormat="1" ht="18" customHeight="1">
      <c r="A33" s="119" t="s">
        <v>43</v>
      </c>
      <c r="B33" s="248">
        <v>22</v>
      </c>
      <c r="C33" s="239">
        <v>741</v>
      </c>
      <c r="D33" s="259">
        <v>11707</v>
      </c>
      <c r="E33" s="333">
        <v>8116</v>
      </c>
      <c r="F33" s="265">
        <f>E33/$Q$33</f>
        <v>33.867467868469376</v>
      </c>
      <c r="G33" s="334">
        <v>4892</v>
      </c>
      <c r="H33" s="265">
        <f>G33/$Q$33</f>
        <v>20.41395426473043</v>
      </c>
      <c r="I33" s="335">
        <v>1650</v>
      </c>
      <c r="J33" s="265">
        <f>I33/$Q$33</f>
        <v>6.885327991987983</v>
      </c>
      <c r="K33" s="334">
        <v>4195</v>
      </c>
      <c r="L33" s="241">
        <f>K33/$Q$33</f>
        <v>17.505424803872476</v>
      </c>
      <c r="M33" s="334">
        <v>249</v>
      </c>
      <c r="N33" s="265">
        <f>M33/$Q$33</f>
        <v>1.0390585878818228</v>
      </c>
      <c r="O33" s="333">
        <v>681</v>
      </c>
      <c r="P33" s="265">
        <f>O33/$Q$33</f>
        <v>2.841762643965949</v>
      </c>
      <c r="Q33" s="233">
        <v>239.64</v>
      </c>
    </row>
    <row r="34" spans="1:17" s="4" customFormat="1" ht="18" customHeight="1">
      <c r="A34" s="116" t="s">
        <v>27</v>
      </c>
      <c r="B34" s="238">
        <v>126</v>
      </c>
      <c r="C34" s="239">
        <v>1947</v>
      </c>
      <c r="D34" s="336">
        <v>39132</v>
      </c>
      <c r="E34" s="337">
        <v>4185</v>
      </c>
      <c r="F34" s="265">
        <f>E34/Q34</f>
        <v>462.92199460200874</v>
      </c>
      <c r="G34" s="338">
        <v>1668</v>
      </c>
      <c r="H34" s="265">
        <f>G34/Q34</f>
        <v>184.50511039334543</v>
      </c>
      <c r="I34" s="338">
        <v>938</v>
      </c>
      <c r="J34" s="265">
        <f>I34/Q34</f>
        <v>103.75647095261272</v>
      </c>
      <c r="K34" s="338">
        <v>1601</v>
      </c>
      <c r="L34" s="265">
        <f>K34/Q34</f>
        <v>177.09393389673022</v>
      </c>
      <c r="M34" s="338">
        <v>658</v>
      </c>
      <c r="N34" s="241">
        <f>M34/Q34</f>
        <v>72.78439007123579</v>
      </c>
      <c r="O34" s="339">
        <v>227</v>
      </c>
      <c r="P34" s="274">
        <f>O34/Q34</f>
        <v>25.109508428830583</v>
      </c>
      <c r="Q34" s="340">
        <v>9.0404</v>
      </c>
    </row>
    <row r="35" spans="1:17" s="4" customFormat="1" ht="18" customHeight="1">
      <c r="A35" s="123" t="s">
        <v>28</v>
      </c>
      <c r="B35" s="341">
        <v>331</v>
      </c>
      <c r="C35" s="239">
        <v>3495</v>
      </c>
      <c r="D35" s="240">
        <v>104000</v>
      </c>
      <c r="E35" s="342">
        <v>3194</v>
      </c>
      <c r="F35" s="343">
        <f>E35/Q35</f>
        <v>1987.6781380297468</v>
      </c>
      <c r="G35" s="344">
        <v>762</v>
      </c>
      <c r="H35" s="343">
        <f>G35/Q35</f>
        <v>474.2049909764142</v>
      </c>
      <c r="I35" s="344">
        <v>547</v>
      </c>
      <c r="J35" s="265">
        <f>I35/Q35</f>
        <v>340.40699483477505</v>
      </c>
      <c r="K35" s="344">
        <v>1374</v>
      </c>
      <c r="L35" s="265">
        <f>K35/Q35</f>
        <v>855.062542784243</v>
      </c>
      <c r="M35" s="345">
        <v>281</v>
      </c>
      <c r="N35" s="274">
        <f>M35/Q35</f>
        <v>174.8708693758168</v>
      </c>
      <c r="O35" s="346">
        <v>139</v>
      </c>
      <c r="P35" s="274">
        <f>O35/Q35</f>
        <v>86.50196029622253</v>
      </c>
      <c r="Q35" s="347">
        <v>1.6069</v>
      </c>
    </row>
    <row r="36" spans="1:17" s="4" customFormat="1" ht="18" customHeight="1" thickBot="1">
      <c r="A36" s="232" t="s">
        <v>29</v>
      </c>
      <c r="B36" s="405">
        <v>335</v>
      </c>
      <c r="C36" s="406">
        <v>10950</v>
      </c>
      <c r="D36" s="348">
        <v>446100</v>
      </c>
      <c r="E36" s="482">
        <v>6261.872</v>
      </c>
      <c r="F36" s="409">
        <f>E36/$Q$36</f>
        <v>9325.200297840656</v>
      </c>
      <c r="G36" s="483">
        <v>2574.981</v>
      </c>
      <c r="H36" s="409">
        <f>G36/$Q$36</f>
        <v>3834.6701414743115</v>
      </c>
      <c r="I36" s="483">
        <v>913.741</v>
      </c>
      <c r="J36" s="409">
        <f>I36/$Q$36</f>
        <v>1360.7460908413998</v>
      </c>
      <c r="K36" s="483">
        <v>2983.104</v>
      </c>
      <c r="L36" s="409">
        <f>K36/$Q$36</f>
        <v>4442.44825018615</v>
      </c>
      <c r="M36" s="410">
        <v>588.416</v>
      </c>
      <c r="N36" s="409">
        <f>M36/$Q$36</f>
        <v>876.2710349962771</v>
      </c>
      <c r="O36" s="411">
        <v>350.118</v>
      </c>
      <c r="P36" s="434">
        <f>O36/$Q$36</f>
        <v>521.3968726731199</v>
      </c>
      <c r="Q36" s="435">
        <v>0.6715</v>
      </c>
    </row>
    <row r="37" spans="1:17" s="438" customFormat="1" ht="28.5" customHeight="1" thickBot="1">
      <c r="A37" s="436"/>
      <c r="B37" s="492" t="s">
        <v>60</v>
      </c>
      <c r="C37" s="493"/>
      <c r="D37" s="493"/>
      <c r="E37" s="493"/>
      <c r="F37" s="493"/>
      <c r="G37" s="493"/>
      <c r="H37" s="493"/>
      <c r="I37" s="493"/>
      <c r="J37" s="493"/>
      <c r="K37" s="493"/>
      <c r="L37" s="493"/>
      <c r="M37" s="493"/>
      <c r="N37" s="493"/>
      <c r="O37" s="493"/>
      <c r="P37" s="493"/>
      <c r="Q37" s="494"/>
    </row>
    <row r="38" spans="1:17" s="4" customFormat="1" ht="18" customHeight="1">
      <c r="A38" s="125" t="s">
        <v>61</v>
      </c>
      <c r="B38" s="234">
        <v>17</v>
      </c>
      <c r="C38" s="351">
        <v>294</v>
      </c>
      <c r="D38" s="352">
        <v>4189</v>
      </c>
      <c r="E38" s="353">
        <v>624.3</v>
      </c>
      <c r="F38" s="265">
        <f>E38/$Q$38</f>
        <v>5.040775131207106</v>
      </c>
      <c r="G38" s="353">
        <v>196.86</v>
      </c>
      <c r="H38" s="265">
        <f>G38/$Q$38</f>
        <v>1.5895034315704484</v>
      </c>
      <c r="I38" s="353">
        <v>174.58</v>
      </c>
      <c r="J38" s="265">
        <f>I38/$Q$38</f>
        <v>1.4096083972547437</v>
      </c>
      <c r="K38" s="353">
        <v>520.28</v>
      </c>
      <c r="L38" s="265">
        <f>K38/$Q$38</f>
        <v>4.2008881711748085</v>
      </c>
      <c r="M38" s="354" t="s">
        <v>149</v>
      </c>
      <c r="N38" s="355" t="s">
        <v>151</v>
      </c>
      <c r="O38" s="353">
        <v>42.16</v>
      </c>
      <c r="P38" s="265">
        <f>O38/$Q$38</f>
        <v>0.34041178845377473</v>
      </c>
      <c r="Q38" s="356">
        <v>123.85</v>
      </c>
    </row>
    <row r="39" spans="1:17" s="4" customFormat="1" ht="18" customHeight="1">
      <c r="A39" s="117" t="s">
        <v>62</v>
      </c>
      <c r="B39" s="238">
        <v>5</v>
      </c>
      <c r="C39" s="239">
        <v>55</v>
      </c>
      <c r="D39" s="240">
        <v>1229</v>
      </c>
      <c r="E39" s="342"/>
      <c r="F39" s="265">
        <v>11.64</v>
      </c>
      <c r="G39" s="344"/>
      <c r="H39" s="265">
        <v>5.67</v>
      </c>
      <c r="I39" s="344"/>
      <c r="J39" s="265">
        <v>1.53</v>
      </c>
      <c r="K39" s="344"/>
      <c r="L39" s="265">
        <v>8.83</v>
      </c>
      <c r="M39" s="345"/>
      <c r="N39" s="241">
        <v>0.01</v>
      </c>
      <c r="O39" s="357"/>
      <c r="P39" s="274">
        <v>1.13</v>
      </c>
      <c r="Q39" s="358" t="s">
        <v>78</v>
      </c>
    </row>
    <row r="40" spans="1:17" s="4" customFormat="1" ht="18" customHeight="1">
      <c r="A40" s="117" t="s">
        <v>63</v>
      </c>
      <c r="B40" s="302">
        <v>21</v>
      </c>
      <c r="C40" s="252">
        <v>298</v>
      </c>
      <c r="D40" s="253">
        <v>5694</v>
      </c>
      <c r="E40" s="359">
        <v>544.1655</v>
      </c>
      <c r="F40" s="304">
        <f>E40/Q40</f>
        <v>1.1366856056649886</v>
      </c>
      <c r="G40" s="360">
        <v>254.4781</v>
      </c>
      <c r="H40" s="304">
        <f>G40/Q40</f>
        <v>0.5315691517139097</v>
      </c>
      <c r="I40" s="360">
        <v>90.4719</v>
      </c>
      <c r="J40" s="304">
        <f>I40/Q40</f>
        <v>0.18898314289892007</v>
      </c>
      <c r="K40" s="360">
        <v>316.8898</v>
      </c>
      <c r="L40" s="304">
        <f>K40/Q40</f>
        <v>0.6619384621811877</v>
      </c>
      <c r="M40" s="361" t="s">
        <v>149</v>
      </c>
      <c r="N40" s="361" t="s">
        <v>149</v>
      </c>
      <c r="O40" s="362">
        <v>120.08</v>
      </c>
      <c r="P40" s="363">
        <f>O40/Q40</f>
        <v>0.2508303218933428</v>
      </c>
      <c r="Q40" s="364">
        <v>478.73</v>
      </c>
    </row>
    <row r="41" spans="1:17" s="4" customFormat="1" ht="18" customHeight="1">
      <c r="A41" s="117" t="s">
        <v>65</v>
      </c>
      <c r="B41" s="238">
        <v>33</v>
      </c>
      <c r="C41" s="239">
        <v>1118</v>
      </c>
      <c r="D41" s="240">
        <v>19096</v>
      </c>
      <c r="E41" s="365">
        <v>304.61</v>
      </c>
      <c r="F41" s="265">
        <f>E41/Q41</f>
        <v>41.441282107096214</v>
      </c>
      <c r="G41" s="366">
        <v>187.78</v>
      </c>
      <c r="H41" s="265">
        <f>G41/Q41</f>
        <v>25.546909011754465</v>
      </c>
      <c r="I41" s="366">
        <v>32.26</v>
      </c>
      <c r="J41" s="265">
        <f>I41/Q41</f>
        <v>4.388876795820636</v>
      </c>
      <c r="K41" s="366">
        <v>202.95</v>
      </c>
      <c r="L41" s="265">
        <f>K41/Q41</f>
        <v>27.610742272529386</v>
      </c>
      <c r="M41" s="367">
        <v>3.58</v>
      </c>
      <c r="N41" s="241">
        <f>M41/Q41</f>
        <v>0.48704832390074015</v>
      </c>
      <c r="O41" s="368">
        <v>31.27</v>
      </c>
      <c r="P41" s="274">
        <f>O41/Q41</f>
        <v>4.254190248149761</v>
      </c>
      <c r="Q41" s="369">
        <v>7.3504</v>
      </c>
    </row>
    <row r="42" spans="1:17" s="4" customFormat="1" ht="18" customHeight="1">
      <c r="A42" s="116" t="s">
        <v>66</v>
      </c>
      <c r="B42" s="238">
        <v>26</v>
      </c>
      <c r="C42" s="239">
        <v>14</v>
      </c>
      <c r="D42" s="240">
        <v>2000</v>
      </c>
      <c r="E42" s="342"/>
      <c r="F42" s="265">
        <v>71.4</v>
      </c>
      <c r="G42" s="344"/>
      <c r="H42" s="265">
        <v>5.7</v>
      </c>
      <c r="I42" s="344"/>
      <c r="J42" s="265">
        <v>47.9</v>
      </c>
      <c r="K42" s="344"/>
      <c r="L42" s="265">
        <v>23.5</v>
      </c>
      <c r="M42" s="345"/>
      <c r="N42" s="241" t="s">
        <v>149</v>
      </c>
      <c r="O42" s="357"/>
      <c r="P42" s="274" t="s">
        <v>149</v>
      </c>
      <c r="Q42" s="358" t="s">
        <v>78</v>
      </c>
    </row>
    <row r="43" spans="1:17" s="4" customFormat="1" ht="18" customHeight="1">
      <c r="A43" s="116" t="s">
        <v>70</v>
      </c>
      <c r="B43" s="238">
        <v>11</v>
      </c>
      <c r="C43" s="239">
        <v>124</v>
      </c>
      <c r="D43" s="240">
        <v>1642</v>
      </c>
      <c r="E43" s="342"/>
      <c r="F43" s="265">
        <v>1.4</v>
      </c>
      <c r="G43" s="344"/>
      <c r="H43" s="265">
        <v>0.84</v>
      </c>
      <c r="I43" s="344"/>
      <c r="J43" s="265">
        <f>28/1000</f>
        <v>0.028</v>
      </c>
      <c r="K43" s="344"/>
      <c r="L43" s="265">
        <v>1.1</v>
      </c>
      <c r="M43" s="345"/>
      <c r="N43" s="241" t="s">
        <v>149</v>
      </c>
      <c r="O43" s="357"/>
      <c r="P43" s="265">
        <v>0.152</v>
      </c>
      <c r="Q43" s="358" t="s">
        <v>78</v>
      </c>
    </row>
    <row r="44" spans="1:17" s="4" customFormat="1" ht="18" customHeight="1">
      <c r="A44" s="116" t="s">
        <v>67</v>
      </c>
      <c r="B44" s="238">
        <v>39</v>
      </c>
      <c r="C44" s="239">
        <v>4470</v>
      </c>
      <c r="D44" s="240">
        <v>58536</v>
      </c>
      <c r="E44" s="370">
        <v>172.84</v>
      </c>
      <c r="F44" s="371">
        <f>E44/$Q$44</f>
        <v>51.083197872026005</v>
      </c>
      <c r="G44" s="370">
        <v>92.69</v>
      </c>
      <c r="H44" s="371">
        <f>G44/$Q$44</f>
        <v>27.39470962021575</v>
      </c>
      <c r="I44" s="370">
        <v>4.19</v>
      </c>
      <c r="J44" s="371">
        <f>I44/$Q$44</f>
        <v>1.2383626422343728</v>
      </c>
      <c r="K44" s="370">
        <v>103.11</v>
      </c>
      <c r="L44" s="371">
        <f>K44/$Q$44</f>
        <v>30.474360868922712</v>
      </c>
      <c r="M44" s="370">
        <v>2.97</v>
      </c>
      <c r="N44" s="371">
        <f>M44/$Q$44</f>
        <v>0.8777892714644598</v>
      </c>
      <c r="O44" s="372">
        <v>21.53</v>
      </c>
      <c r="P44" s="371">
        <f>O44/$Q$44</f>
        <v>6.3632333382591995</v>
      </c>
      <c r="Q44" s="373">
        <v>3.3835</v>
      </c>
    </row>
    <row r="45" spans="1:17" s="4" customFormat="1" ht="18" customHeight="1">
      <c r="A45" s="116" t="s">
        <v>68</v>
      </c>
      <c r="B45" s="238">
        <v>1189</v>
      </c>
      <c r="C45" s="239">
        <v>3281</v>
      </c>
      <c r="D45" s="240" t="s">
        <v>149</v>
      </c>
      <c r="E45" s="374">
        <v>14045.56</v>
      </c>
      <c r="F45" s="265">
        <f>E45/$Q$45</f>
        <v>405.00461361014993</v>
      </c>
      <c r="G45" s="375">
        <v>7868</v>
      </c>
      <c r="H45" s="265">
        <f>G45/$Q$45</f>
        <v>226.87427912341408</v>
      </c>
      <c r="I45" s="375">
        <v>1732.2</v>
      </c>
      <c r="J45" s="265">
        <f>I45/$Q$45</f>
        <v>49.94809688581315</v>
      </c>
      <c r="K45" s="375">
        <v>5337</v>
      </c>
      <c r="L45" s="265">
        <f>K45/$Q$45</f>
        <v>153.89273356401384</v>
      </c>
      <c r="M45" s="376">
        <v>217.6</v>
      </c>
      <c r="N45" s="274">
        <f>M45/$Q$45</f>
        <v>6.2745098039215685</v>
      </c>
      <c r="O45" s="377">
        <v>1692.7</v>
      </c>
      <c r="P45" s="274">
        <f>O45/$Q$45</f>
        <v>48.80911188004614</v>
      </c>
      <c r="Q45" s="378">
        <v>34.68</v>
      </c>
    </row>
    <row r="46" spans="1:17" s="4" customFormat="1" ht="18" customHeight="1">
      <c r="A46" s="116" t="s">
        <v>167</v>
      </c>
      <c r="B46" s="238">
        <v>37</v>
      </c>
      <c r="C46" s="239">
        <v>2158</v>
      </c>
      <c r="D46" s="240">
        <v>28092</v>
      </c>
      <c r="E46" s="379">
        <v>1169</v>
      </c>
      <c r="F46" s="265">
        <f>E46/$Q$46</f>
        <v>14.79746835443038</v>
      </c>
      <c r="G46" s="380">
        <v>545</v>
      </c>
      <c r="H46" s="265">
        <f>G46/$Q$46</f>
        <v>6.89873417721519</v>
      </c>
      <c r="I46" s="380" t="s">
        <v>149</v>
      </c>
      <c r="J46" s="265" t="s">
        <v>149</v>
      </c>
      <c r="K46" s="380">
        <v>666</v>
      </c>
      <c r="L46" s="265">
        <f>K46/$Q$46</f>
        <v>8.430379746835444</v>
      </c>
      <c r="M46" s="381" t="s">
        <v>149</v>
      </c>
      <c r="N46" s="241" t="s">
        <v>149</v>
      </c>
      <c r="O46" s="382">
        <v>216</v>
      </c>
      <c r="P46" s="274">
        <f>O46/$Q$46</f>
        <v>2.7341772151898733</v>
      </c>
      <c r="Q46" s="383">
        <v>79</v>
      </c>
    </row>
    <row r="47" spans="1:17" s="4" customFormat="1" ht="21" customHeight="1" thickBot="1">
      <c r="A47" s="123" t="s">
        <v>168</v>
      </c>
      <c r="B47" s="425">
        <v>46</v>
      </c>
      <c r="C47" s="426">
        <v>6849</v>
      </c>
      <c r="D47" s="427">
        <v>143143</v>
      </c>
      <c r="E47" s="428">
        <v>486</v>
      </c>
      <c r="F47" s="429">
        <f>+E47/Q47</f>
        <v>260.7296137339056</v>
      </c>
      <c r="G47" s="430">
        <v>230.8</v>
      </c>
      <c r="H47" s="429">
        <f>+G47/Q47</f>
        <v>123.81974248927038</v>
      </c>
      <c r="I47" s="430">
        <v>158.9</v>
      </c>
      <c r="J47" s="429">
        <f>+I47/Q47</f>
        <v>85.24678111587983</v>
      </c>
      <c r="K47" s="430">
        <v>296.5</v>
      </c>
      <c r="L47" s="429">
        <f>+K47/Q47</f>
        <v>159.0665236051502</v>
      </c>
      <c r="M47" s="381" t="s">
        <v>149</v>
      </c>
      <c r="N47" s="241" t="s">
        <v>149</v>
      </c>
      <c r="O47" s="433">
        <v>58</v>
      </c>
      <c r="P47" s="363">
        <f>+O47/Q47</f>
        <v>31.11587982832618</v>
      </c>
      <c r="Q47" s="431">
        <v>1.864</v>
      </c>
    </row>
    <row r="48" spans="1:17" s="4" customFormat="1" ht="21.75" customHeight="1" hidden="1" thickBot="1">
      <c r="A48" s="132" t="s">
        <v>77</v>
      </c>
      <c r="B48" s="384"/>
      <c r="C48" s="385"/>
      <c r="D48" s="386"/>
      <c r="E48" s="387">
        <v>340</v>
      </c>
      <c r="F48" s="388">
        <v>48.8678</v>
      </c>
      <c r="G48" s="387">
        <v>168</v>
      </c>
      <c r="H48" s="388">
        <v>24.146</v>
      </c>
      <c r="I48" s="389"/>
      <c r="J48" s="388"/>
      <c r="K48" s="389"/>
      <c r="L48" s="388"/>
      <c r="M48" s="390"/>
      <c r="N48" s="391"/>
      <c r="O48" s="392"/>
      <c r="P48" s="393"/>
      <c r="Q48" s="394"/>
    </row>
    <row r="49" spans="1:17" s="444" customFormat="1" ht="21.75" customHeight="1" thickBot="1">
      <c r="A49" s="127" t="s">
        <v>76</v>
      </c>
      <c r="B49" s="489"/>
      <c r="C49" s="490"/>
      <c r="D49" s="490"/>
      <c r="E49" s="490"/>
      <c r="F49" s="490"/>
      <c r="G49" s="490"/>
      <c r="H49" s="490"/>
      <c r="I49" s="490"/>
      <c r="J49" s="490"/>
      <c r="K49" s="490"/>
      <c r="L49" s="490"/>
      <c r="M49" s="490"/>
      <c r="N49" s="490"/>
      <c r="O49" s="490"/>
      <c r="P49" s="490"/>
      <c r="Q49" s="491"/>
    </row>
    <row r="50" spans="1:17" s="4" customFormat="1" ht="21.75" customHeight="1">
      <c r="A50" s="128" t="s">
        <v>75</v>
      </c>
      <c r="B50" s="395">
        <f>SUM(B6:B17)</f>
        <v>5649</v>
      </c>
      <c r="C50" s="282">
        <f>SUM(C6:C17)</f>
        <v>164717</v>
      </c>
      <c r="D50" s="396">
        <f>SUM(D6:D17)</f>
        <v>2107304</v>
      </c>
      <c r="E50" s="397"/>
      <c r="F50" s="398">
        <f>SUM(E6:F17)</f>
        <v>22945.851000000002</v>
      </c>
      <c r="G50" s="399"/>
      <c r="H50" s="398">
        <f>SUM(G6:H17)</f>
        <v>10885.053000000002</v>
      </c>
      <c r="I50" s="399"/>
      <c r="J50" s="398">
        <f>SUM(I6:J17)</f>
        <v>4540.019</v>
      </c>
      <c r="K50" s="399"/>
      <c r="L50" s="398">
        <f>SUM(K6:L17)</f>
        <v>9049.557</v>
      </c>
      <c r="M50" s="399"/>
      <c r="N50" s="398">
        <f>SUM(M6:N17)</f>
        <v>4868.08</v>
      </c>
      <c r="O50" s="400"/>
      <c r="P50" s="398">
        <f>SUM(O6:P17)</f>
        <v>1405.351</v>
      </c>
      <c r="Q50" s="401"/>
    </row>
    <row r="51" spans="1:17" s="4" customFormat="1" ht="21.75" customHeight="1">
      <c r="A51" s="129" t="s">
        <v>73</v>
      </c>
      <c r="B51" s="239">
        <f>SUM(B6:B17)+SUM(B19:B36)-B25-B27-B30-B35</f>
        <v>7196</v>
      </c>
      <c r="C51" s="239">
        <f>SUM(C6:C17)+SUM(C19:C36)-C25-C27-C30-C35</f>
        <v>204446</v>
      </c>
      <c r="D51" s="239">
        <f>SUM(D6:D17)+SUM(D19:D36)-D25-D27-D30-D35</f>
        <v>2961136</v>
      </c>
      <c r="E51" s="402"/>
      <c r="F51" s="265">
        <f>SUM(E6:F17)+SUM(F19:F36)-F25-F27-F30-F35</f>
        <v>33920.32595265523</v>
      </c>
      <c r="G51" s="349"/>
      <c r="H51" s="265">
        <f>SUM(G6:H17)+SUM(H19:H36)-H25-H27-H30-H35</f>
        <v>15658.478270173584</v>
      </c>
      <c r="I51" s="349"/>
      <c r="J51" s="265">
        <f>SUM(I6:J17)+SUM(J19:J36)-J25-J27-J30-J35</f>
        <v>6294.080467230357</v>
      </c>
      <c r="K51" s="349"/>
      <c r="L51" s="265">
        <f>SUM(K6:L17)+SUM(L19:L36)-L25-L27-L30-L35</f>
        <v>14181.795136315139</v>
      </c>
      <c r="M51" s="349"/>
      <c r="N51" s="265">
        <f>SUM(M6:N17)+SUM(N19:N36)-N25-N27-N30-N35</f>
        <v>6039.400911584656</v>
      </c>
      <c r="O51" s="350"/>
      <c r="P51" s="265">
        <f>SUM(O6:P17)+SUM(P19:P36)-P25-P27-P30-P35</f>
        <v>2049.1860216190157</v>
      </c>
      <c r="Q51" s="403"/>
    </row>
    <row r="52" spans="1:17" s="4" customFormat="1" ht="21.75" customHeight="1">
      <c r="A52" s="129" t="s">
        <v>74</v>
      </c>
      <c r="B52" s="341">
        <f>SUM(B6:B17)+SUM(B19:B36)</f>
        <v>7714</v>
      </c>
      <c r="C52" s="239">
        <f>SUM(C6:C17)+SUM(C19:C36)</f>
        <v>209339</v>
      </c>
      <c r="D52" s="404">
        <f>SUM(D6:D17)+SUM(D19:D36)</f>
        <v>3094902</v>
      </c>
      <c r="E52" s="402"/>
      <c r="F52" s="265">
        <f>SUM(E6:F17)+SUM(F19:F36)</f>
        <v>36424.598239813924</v>
      </c>
      <c r="G52" s="349"/>
      <c r="H52" s="265">
        <f>SUM(G6:H17)+SUM(H19:H36)</f>
        <v>16458.79479473222</v>
      </c>
      <c r="I52" s="349"/>
      <c r="J52" s="265">
        <f>SUM(I6:J17)+SUM(J19:J36)</f>
        <v>6682.901548575586</v>
      </c>
      <c r="K52" s="349"/>
      <c r="L52" s="265">
        <f>SUM(K6:L17)+SUM(L19:L36)</f>
        <v>15226.811840404987</v>
      </c>
      <c r="M52" s="349"/>
      <c r="N52" s="265">
        <f>SUM(M6:N17)+SUM(N19:N36)</f>
        <v>6318.616264425333</v>
      </c>
      <c r="O52" s="350"/>
      <c r="P52" s="265">
        <f>SUM(O6:P17)+SUM(P19:P36)</f>
        <v>2165.167285608214</v>
      </c>
      <c r="Q52" s="403"/>
    </row>
    <row r="53" spans="1:17" s="4" customFormat="1" ht="21.75" customHeight="1" thickBot="1">
      <c r="A53" s="130" t="s">
        <v>60</v>
      </c>
      <c r="B53" s="405">
        <f>SUM(B38:B47)</f>
        <v>1424</v>
      </c>
      <c r="C53" s="406">
        <f>SUM(C38:C47)</f>
        <v>18661</v>
      </c>
      <c r="D53" s="407">
        <f>SUM(D38:D47)</f>
        <v>263621</v>
      </c>
      <c r="E53" s="408"/>
      <c r="F53" s="409">
        <f>SUM(F38:F47)</f>
        <v>863.6736364144803</v>
      </c>
      <c r="G53" s="410"/>
      <c r="H53" s="409">
        <f>SUM(H38:H47)</f>
        <v>424.86544700515424</v>
      </c>
      <c r="I53" s="410"/>
      <c r="J53" s="409">
        <f>SUM(J38:J47)</f>
        <v>191.87870897990166</v>
      </c>
      <c r="K53" s="410"/>
      <c r="L53" s="409">
        <f>SUM(L38:L47)</f>
        <v>417.7675666908076</v>
      </c>
      <c r="M53" s="410"/>
      <c r="N53" s="409">
        <f>SUM(N38:N47)</f>
        <v>7.649347399286769</v>
      </c>
      <c r="O53" s="411"/>
      <c r="P53" s="409">
        <f>SUM(P38:P47)</f>
        <v>95.14983462031827</v>
      </c>
      <c r="Q53" s="412"/>
    </row>
    <row r="54" spans="1:17" s="19" customFormat="1" ht="21.75" customHeight="1" thickBot="1">
      <c r="A54" s="126" t="s">
        <v>4</v>
      </c>
      <c r="B54" s="413">
        <f>B52+B53</f>
        <v>9138</v>
      </c>
      <c r="C54" s="414">
        <f>C52+C53</f>
        <v>228000</v>
      </c>
      <c r="D54" s="415">
        <f>D52+D53</f>
        <v>3358523</v>
      </c>
      <c r="E54" s="416"/>
      <c r="F54" s="417">
        <f>F52+F53</f>
        <v>37288.271876228406</v>
      </c>
      <c r="G54" s="418"/>
      <c r="H54" s="417">
        <f>H52+H53</f>
        <v>16883.660241737376</v>
      </c>
      <c r="I54" s="418"/>
      <c r="J54" s="417">
        <f>J52+J53</f>
        <v>6874.780257555488</v>
      </c>
      <c r="K54" s="418"/>
      <c r="L54" s="417">
        <f>L52+L53</f>
        <v>15644.579407095795</v>
      </c>
      <c r="M54" s="418"/>
      <c r="N54" s="417">
        <f>N52+N53</f>
        <v>6326.26561182462</v>
      </c>
      <c r="O54" s="416"/>
      <c r="P54" s="417">
        <f>P52+P53</f>
        <v>2260.3171202285325</v>
      </c>
      <c r="Q54" s="419"/>
    </row>
    <row r="55" spans="1:16" ht="18" customHeight="1">
      <c r="A55" s="1" t="s">
        <v>8</v>
      </c>
      <c r="B55" s="474" t="s">
        <v>54</v>
      </c>
      <c r="C55" s="475"/>
      <c r="D55" s="475"/>
      <c r="E55" s="475"/>
      <c r="F55" s="475"/>
      <c r="G55" s="475"/>
      <c r="H55" s="475"/>
      <c r="I55" s="475"/>
      <c r="J55" s="475"/>
      <c r="K55" s="475"/>
      <c r="L55" s="475"/>
      <c r="M55" s="476"/>
      <c r="N55" s="475"/>
      <c r="O55" s="475"/>
      <c r="P55" s="475"/>
    </row>
    <row r="56" spans="1:16" ht="12.75" customHeight="1">
      <c r="A56" s="1" t="s">
        <v>9</v>
      </c>
      <c r="B56" s="203" t="s">
        <v>55</v>
      </c>
      <c r="C56" s="477"/>
      <c r="D56" s="477"/>
      <c r="E56" s="477"/>
      <c r="F56" s="477"/>
      <c r="G56" s="477"/>
      <c r="H56" s="477"/>
      <c r="I56" s="477"/>
      <c r="J56" s="477"/>
      <c r="K56" s="477"/>
      <c r="L56" s="477"/>
      <c r="M56" s="478"/>
      <c r="N56" s="477"/>
      <c r="O56" s="477"/>
      <c r="P56" s="477"/>
    </row>
    <row r="57" spans="1:16" ht="12.75">
      <c r="A57" s="2" t="s">
        <v>10</v>
      </c>
      <c r="B57" s="203" t="s">
        <v>6</v>
      </c>
      <c r="C57" s="477"/>
      <c r="D57" s="477"/>
      <c r="E57" s="477"/>
      <c r="F57" s="477"/>
      <c r="G57" s="477"/>
      <c r="H57" s="477"/>
      <c r="I57" s="477"/>
      <c r="J57" s="477"/>
      <c r="K57" s="477"/>
      <c r="L57" s="477"/>
      <c r="M57" s="478"/>
      <c r="N57" s="477"/>
      <c r="O57" s="477"/>
      <c r="P57" s="477"/>
    </row>
    <row r="58" spans="1:16" ht="12.75">
      <c r="A58" s="5" t="s">
        <v>11</v>
      </c>
      <c r="B58" s="203" t="s">
        <v>50</v>
      </c>
      <c r="C58" s="477"/>
      <c r="D58" s="477"/>
      <c r="E58" s="477"/>
      <c r="F58" s="477"/>
      <c r="G58" s="477"/>
      <c r="H58" s="477"/>
      <c r="I58" s="477"/>
      <c r="J58" s="477"/>
      <c r="K58" s="477"/>
      <c r="L58" s="477"/>
      <c r="M58" s="477"/>
      <c r="N58" s="477"/>
      <c r="O58" s="477"/>
      <c r="P58" s="477"/>
    </row>
    <row r="59" spans="1:16" ht="12.75" customHeight="1">
      <c r="A59" s="2" t="s">
        <v>12</v>
      </c>
      <c r="B59" s="539" t="s">
        <v>5</v>
      </c>
      <c r="C59" s="539"/>
      <c r="D59" s="539"/>
      <c r="E59" s="539"/>
      <c r="F59" s="539"/>
      <c r="G59" s="539"/>
      <c r="H59" s="539"/>
      <c r="I59" s="539"/>
      <c r="J59" s="539"/>
      <c r="K59" s="539"/>
      <c r="L59" s="539"/>
      <c r="M59" s="539"/>
      <c r="N59" s="539"/>
      <c r="O59" s="539"/>
      <c r="P59" s="539"/>
    </row>
    <row r="60" spans="1:16" ht="12.75">
      <c r="A60" s="5" t="s">
        <v>49</v>
      </c>
      <c r="B60" s="203" t="s">
        <v>56</v>
      </c>
      <c r="C60" s="477"/>
      <c r="D60" s="477"/>
      <c r="E60" s="477"/>
      <c r="F60" s="477"/>
      <c r="G60" s="477"/>
      <c r="H60" s="477"/>
      <c r="I60" s="477"/>
      <c r="J60" s="477"/>
      <c r="K60" s="477"/>
      <c r="L60" s="477"/>
      <c r="M60" s="477"/>
      <c r="N60" s="477"/>
      <c r="O60" s="477"/>
      <c r="P60" s="477"/>
    </row>
    <row r="62" spans="1:6" ht="12.75">
      <c r="A62" s="202" t="s">
        <v>141</v>
      </c>
      <c r="B62" s="199" t="s">
        <v>142</v>
      </c>
      <c r="C62" s="156" t="s">
        <v>146</v>
      </c>
      <c r="D62" s="28"/>
      <c r="E62" s="28"/>
      <c r="F62" s="28"/>
    </row>
    <row r="63" spans="1:6" ht="12.75">
      <c r="A63" s="203"/>
      <c r="B63" s="199"/>
      <c r="C63" s="156" t="s">
        <v>147</v>
      </c>
      <c r="D63" s="28"/>
      <c r="E63" s="28"/>
      <c r="F63" s="28"/>
    </row>
    <row r="64" spans="1:6" ht="12.75">
      <c r="A64" s="203"/>
      <c r="B64" s="199" t="s">
        <v>144</v>
      </c>
      <c r="C64" s="156" t="s">
        <v>148</v>
      </c>
      <c r="D64" s="28"/>
      <c r="E64" s="28"/>
      <c r="F64" s="28"/>
    </row>
    <row r="65" spans="1:6" ht="12.75">
      <c r="A65" s="203" t="s">
        <v>154</v>
      </c>
      <c r="B65" s="479"/>
      <c r="C65" s="28" t="s">
        <v>155</v>
      </c>
      <c r="D65" s="28"/>
      <c r="E65" s="28"/>
      <c r="F65" s="28"/>
    </row>
    <row r="66" spans="1:6" ht="12.75">
      <c r="A66" s="203"/>
      <c r="B66" s="28"/>
      <c r="C66" s="29"/>
      <c r="D66" s="28"/>
      <c r="E66" s="28"/>
      <c r="F66" s="28"/>
    </row>
    <row r="67" spans="1:3" ht="12.75">
      <c r="A67" s="203" t="s">
        <v>159</v>
      </c>
      <c r="B67" s="480"/>
      <c r="C67" s="481" t="s">
        <v>162</v>
      </c>
    </row>
  </sheetData>
  <mergeCells count="92">
    <mergeCell ref="B1:P1"/>
    <mergeCell ref="O3:P3"/>
    <mergeCell ref="B59:P59"/>
    <mergeCell ref="G16:H16"/>
    <mergeCell ref="G3:H3"/>
    <mergeCell ref="K3:L3"/>
    <mergeCell ref="I3:J3"/>
    <mergeCell ref="G12:H12"/>
    <mergeCell ref="G13:H13"/>
    <mergeCell ref="G14:H14"/>
    <mergeCell ref="G8:H8"/>
    <mergeCell ref="G9:H9"/>
    <mergeCell ref="G10:H10"/>
    <mergeCell ref="G11:H11"/>
    <mergeCell ref="M7:N7"/>
    <mergeCell ref="M8:N8"/>
    <mergeCell ref="M9:N9"/>
    <mergeCell ref="M10:N10"/>
    <mergeCell ref="K8:L8"/>
    <mergeCell ref="K9:L9"/>
    <mergeCell ref="A3:A4"/>
    <mergeCell ref="E12:F12"/>
    <mergeCell ref="E4:F4"/>
    <mergeCell ref="E10:F10"/>
    <mergeCell ref="E11:F11"/>
    <mergeCell ref="E6:F6"/>
    <mergeCell ref="E7:F7"/>
    <mergeCell ref="E8:F8"/>
    <mergeCell ref="E14:F14"/>
    <mergeCell ref="C3:C4"/>
    <mergeCell ref="E3:F3"/>
    <mergeCell ref="E17:F17"/>
    <mergeCell ref="E9:F9"/>
    <mergeCell ref="E13:F13"/>
    <mergeCell ref="E15:F15"/>
    <mergeCell ref="E16:F16"/>
    <mergeCell ref="K7:L7"/>
    <mergeCell ref="G4:H4"/>
    <mergeCell ref="G6:H6"/>
    <mergeCell ref="I4:J4"/>
    <mergeCell ref="I6:J6"/>
    <mergeCell ref="I7:J7"/>
    <mergeCell ref="K4:L4"/>
    <mergeCell ref="K6:L6"/>
    <mergeCell ref="G7:H7"/>
    <mergeCell ref="I8:J8"/>
    <mergeCell ref="I9:J9"/>
    <mergeCell ref="I10:J10"/>
    <mergeCell ref="I11:J11"/>
    <mergeCell ref="M3:N3"/>
    <mergeCell ref="M12:N12"/>
    <mergeCell ref="O4:P4"/>
    <mergeCell ref="O6:P6"/>
    <mergeCell ref="O7:P7"/>
    <mergeCell ref="O8:P8"/>
    <mergeCell ref="O11:P11"/>
    <mergeCell ref="O12:P12"/>
    <mergeCell ref="M4:N4"/>
    <mergeCell ref="M6:N6"/>
    <mergeCell ref="I12:J12"/>
    <mergeCell ref="I13:J13"/>
    <mergeCell ref="O14:P14"/>
    <mergeCell ref="K10:L10"/>
    <mergeCell ref="K11:L11"/>
    <mergeCell ref="K12:L12"/>
    <mergeCell ref="K13:L13"/>
    <mergeCell ref="K14:L14"/>
    <mergeCell ref="K15:L15"/>
    <mergeCell ref="M14:N14"/>
    <mergeCell ref="O9:P9"/>
    <mergeCell ref="O10:P10"/>
    <mergeCell ref="M11:N11"/>
    <mergeCell ref="M13:N13"/>
    <mergeCell ref="O15:P15"/>
    <mergeCell ref="M15:N15"/>
    <mergeCell ref="O13:P13"/>
    <mergeCell ref="G17:H17"/>
    <mergeCell ref="I16:J16"/>
    <mergeCell ref="I14:J14"/>
    <mergeCell ref="I15:J15"/>
    <mergeCell ref="G15:H15"/>
    <mergeCell ref="I17:J17"/>
    <mergeCell ref="B49:Q49"/>
    <mergeCell ref="B5:Q5"/>
    <mergeCell ref="B18:Q18"/>
    <mergeCell ref="B37:Q37"/>
    <mergeCell ref="O17:P17"/>
    <mergeCell ref="M17:N17"/>
    <mergeCell ref="K17:L17"/>
    <mergeCell ref="K16:L16"/>
    <mergeCell ref="M16:N16"/>
    <mergeCell ref="O16:P16"/>
  </mergeCells>
  <hyperlinks>
    <hyperlink ref="K3" location="_ftn3" display="_ftn3"/>
    <hyperlink ref="D4" location="_ftn2" display="_ftn2"/>
    <hyperlink ref="B4" location="Sheet1!_ftn1" display="[1]"/>
    <hyperlink ref="A56" location="_ftnref2" display="_ftnref2"/>
    <hyperlink ref="A55" location="Sheet1!_ftnref1" display="            [1]"/>
  </hyperlinks>
  <printOptions horizontalCentered="1"/>
  <pageMargins left="0.31496062992125984" right="0.2362204724409449" top="0.63" bottom="0.9" header="0.31496062992125984" footer="0.49"/>
  <pageSetup fitToHeight="2" fitToWidth="1" horizontalDpi="600" verticalDpi="600" orientation="landscape" paperSize="9" scale="71" r:id="rId3"/>
  <headerFooter alignWithMargins="0">
    <oddHeader>&amp;LEuropean Banking Federation</oddHeader>
    <oddFooter>&amp;CPage &amp;P of &amp;N&amp;R&amp;D</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Z67"/>
  <sheetViews>
    <sheetView zoomScale="80" zoomScaleNormal="80" workbookViewId="0" topLeftCell="A1">
      <pane xSplit="1" ySplit="4" topLeftCell="B41" activePane="bottomRight" state="frozen"/>
      <selection pane="topLeft" activeCell="A1" sqref="A1"/>
      <selection pane="topRight" activeCell="B1" sqref="B1"/>
      <selection pane="bottomLeft" activeCell="A4" sqref="A4"/>
      <selection pane="bottomRight" activeCell="Q43" sqref="Q43"/>
    </sheetView>
  </sheetViews>
  <sheetFormatPr defaultColWidth="9.140625" defaultRowHeight="12.75"/>
  <cols>
    <col min="1" max="1" width="16.421875" style="0" bestFit="1" customWidth="1"/>
    <col min="2" max="2" width="12.00390625" style="0" bestFit="1" customWidth="1"/>
    <col min="3" max="3" width="10.57421875" style="0" customWidth="1"/>
    <col min="4" max="4" width="10.7109375" style="0" bestFit="1" customWidth="1"/>
    <col min="5" max="5" width="10.00390625" style="0" bestFit="1" customWidth="1"/>
    <col min="6" max="6" width="11.28125" style="0" bestFit="1" customWidth="1"/>
    <col min="7" max="7" width="10.421875" style="0" bestFit="1" customWidth="1"/>
    <col min="8" max="8" width="10.8515625" style="0" bestFit="1" customWidth="1"/>
    <col min="9" max="9" width="10.00390625" style="0" bestFit="1" customWidth="1"/>
    <col min="10" max="10" width="10.8515625" style="0" bestFit="1" customWidth="1"/>
    <col min="11" max="11" width="10.7109375" style="0" bestFit="1" customWidth="1"/>
    <col min="12" max="12" width="10.140625" style="0" bestFit="1" customWidth="1"/>
    <col min="13" max="13" width="10.421875" style="0" bestFit="1" customWidth="1"/>
    <col min="14" max="14" width="9.140625" style="3" bestFit="1" customWidth="1"/>
    <col min="15" max="15" width="10.7109375" style="0" bestFit="1" customWidth="1"/>
    <col min="16" max="16" width="12.00390625" style="0" bestFit="1" customWidth="1"/>
    <col min="17" max="17" width="10.7109375" style="0" bestFit="1" customWidth="1"/>
    <col min="18" max="18" width="11.00390625" style="0" bestFit="1" customWidth="1"/>
    <col min="19" max="19" width="10.00390625" style="0" bestFit="1" customWidth="1"/>
    <col min="20" max="20" width="11.57421875" style="3" bestFit="1" customWidth="1"/>
    <col min="21" max="21" width="9.421875" style="0" bestFit="1" customWidth="1"/>
    <col min="22" max="22" width="14.28125" style="21" bestFit="1" customWidth="1"/>
  </cols>
  <sheetData>
    <row r="1" spans="1:21" ht="31.5" customHeight="1">
      <c r="A1" s="33"/>
      <c r="B1" s="538" t="s">
        <v>72</v>
      </c>
      <c r="C1" s="538"/>
      <c r="D1" s="538"/>
      <c r="E1" s="538"/>
      <c r="F1" s="538"/>
      <c r="G1" s="538"/>
      <c r="H1" s="538"/>
      <c r="I1" s="538"/>
      <c r="J1" s="538"/>
      <c r="K1" s="538"/>
      <c r="L1" s="538"/>
      <c r="M1" s="538"/>
      <c r="N1" s="538"/>
      <c r="O1" s="538"/>
      <c r="P1" s="538"/>
      <c r="Q1" s="538"/>
      <c r="R1" s="538"/>
      <c r="S1" s="538"/>
      <c r="T1" s="538"/>
      <c r="U1" s="538"/>
    </row>
    <row r="2" spans="1:21" ht="31.5" customHeight="1" thickBot="1">
      <c r="A2" s="33"/>
      <c r="B2" s="423"/>
      <c r="C2" s="423"/>
      <c r="D2" s="423"/>
      <c r="E2" s="423"/>
      <c r="F2" s="423"/>
      <c r="G2" s="423"/>
      <c r="H2" s="423"/>
      <c r="I2" s="423"/>
      <c r="J2" s="423"/>
      <c r="K2" s="423"/>
      <c r="L2" s="423"/>
      <c r="M2" s="423"/>
      <c r="N2" s="423"/>
      <c r="O2" s="423"/>
      <c r="P2" s="423"/>
      <c r="Q2" s="423"/>
      <c r="R2" s="423"/>
      <c r="S2" s="423"/>
      <c r="T2" s="423"/>
      <c r="U2" s="423"/>
    </row>
    <row r="3" spans="1:22" s="203" customFormat="1" ht="22.5" customHeight="1">
      <c r="A3" s="569" t="s">
        <v>0</v>
      </c>
      <c r="B3" s="531" t="s">
        <v>47</v>
      </c>
      <c r="C3" s="541"/>
      <c r="D3" s="541"/>
      <c r="E3" s="541"/>
      <c r="F3" s="541"/>
      <c r="G3" s="541"/>
      <c r="H3" s="541"/>
      <c r="I3" s="513"/>
      <c r="J3" s="571" t="s">
        <v>51</v>
      </c>
      <c r="K3" s="571"/>
      <c r="L3" s="571"/>
      <c r="M3" s="571"/>
      <c r="N3" s="571"/>
      <c r="O3" s="572"/>
      <c r="P3" s="571" t="s">
        <v>48</v>
      </c>
      <c r="Q3" s="571"/>
      <c r="R3" s="571"/>
      <c r="S3" s="571"/>
      <c r="T3" s="571"/>
      <c r="U3" s="571"/>
      <c r="V3" s="424" t="s">
        <v>7</v>
      </c>
    </row>
    <row r="4" spans="1:25" s="203" customFormat="1" ht="29.25" customHeight="1" thickBot="1">
      <c r="A4" s="570"/>
      <c r="B4" s="515" t="s">
        <v>32</v>
      </c>
      <c r="C4" s="526"/>
      <c r="D4" s="574" t="s">
        <v>33</v>
      </c>
      <c r="E4" s="526"/>
      <c r="F4" s="574" t="s">
        <v>52</v>
      </c>
      <c r="G4" s="526"/>
      <c r="H4" s="574" t="s">
        <v>34</v>
      </c>
      <c r="I4" s="516"/>
      <c r="J4" s="573" t="s">
        <v>32</v>
      </c>
      <c r="K4" s="528"/>
      <c r="L4" s="525" t="s">
        <v>36</v>
      </c>
      <c r="M4" s="528"/>
      <c r="N4" s="525" t="s">
        <v>53</v>
      </c>
      <c r="O4" s="516"/>
      <c r="P4" s="573" t="s">
        <v>32</v>
      </c>
      <c r="Q4" s="528"/>
      <c r="R4" s="525" t="s">
        <v>33</v>
      </c>
      <c r="S4" s="528"/>
      <c r="T4" s="525" t="s">
        <v>35</v>
      </c>
      <c r="U4" s="573"/>
      <c r="V4" s="443" t="s">
        <v>30</v>
      </c>
      <c r="X4" s="444"/>
      <c r="Y4" s="444"/>
    </row>
    <row r="5" spans="1:25" ht="24" customHeight="1" thickBot="1">
      <c r="A5" s="446"/>
      <c r="B5" s="558" t="s">
        <v>58</v>
      </c>
      <c r="C5" s="559"/>
      <c r="D5" s="559"/>
      <c r="E5" s="559"/>
      <c r="F5" s="559"/>
      <c r="G5" s="559"/>
      <c r="H5" s="559"/>
      <c r="I5" s="559"/>
      <c r="J5" s="559"/>
      <c r="K5" s="559"/>
      <c r="L5" s="559"/>
      <c r="M5" s="559"/>
      <c r="N5" s="559"/>
      <c r="O5" s="559"/>
      <c r="P5" s="559"/>
      <c r="Q5" s="559"/>
      <c r="R5" s="559"/>
      <c r="S5" s="559"/>
      <c r="T5" s="559"/>
      <c r="U5" s="559"/>
      <c r="V5" s="546"/>
      <c r="X5" s="4"/>
      <c r="Y5" s="4"/>
    </row>
    <row r="6" spans="1:25" ht="18.75" customHeight="1">
      <c r="A6" s="115" t="s">
        <v>13</v>
      </c>
      <c r="B6" s="564">
        <v>453.3</v>
      </c>
      <c r="C6" s="563"/>
      <c r="D6" s="560">
        <v>115.1</v>
      </c>
      <c r="E6" s="563"/>
      <c r="F6" s="560">
        <v>108.6</v>
      </c>
      <c r="G6" s="563"/>
      <c r="H6" s="560">
        <v>11.7</v>
      </c>
      <c r="I6" s="561"/>
      <c r="J6" s="562">
        <v>316.2</v>
      </c>
      <c r="K6" s="563"/>
      <c r="L6" s="560">
        <v>270</v>
      </c>
      <c r="M6" s="563"/>
      <c r="N6" s="560">
        <v>46.2</v>
      </c>
      <c r="O6" s="562"/>
      <c r="P6" s="564">
        <v>485.2</v>
      </c>
      <c r="Q6" s="563"/>
      <c r="R6" s="560">
        <v>103.6</v>
      </c>
      <c r="S6" s="563"/>
      <c r="T6" s="560">
        <v>209</v>
      </c>
      <c r="U6" s="561"/>
      <c r="V6" s="37"/>
      <c r="W6" s="4"/>
      <c r="X6" s="4"/>
      <c r="Y6" s="4"/>
    </row>
    <row r="7" spans="1:22" ht="18" customHeight="1">
      <c r="A7" s="123" t="s">
        <v>15</v>
      </c>
      <c r="B7" s="575">
        <v>3053.15</v>
      </c>
      <c r="C7" s="576"/>
      <c r="D7" s="552">
        <v>1204.16</v>
      </c>
      <c r="E7" s="551"/>
      <c r="F7" s="596">
        <v>794.98</v>
      </c>
      <c r="G7" s="597"/>
      <c r="H7" s="552">
        <v>228.42</v>
      </c>
      <c r="I7" s="553"/>
      <c r="J7" s="577">
        <v>1508.05</v>
      </c>
      <c r="K7" s="576"/>
      <c r="L7" s="552">
        <v>1252.92</v>
      </c>
      <c r="M7" s="551"/>
      <c r="N7" s="552">
        <v>255.13</v>
      </c>
      <c r="O7" s="553"/>
      <c r="P7" s="575">
        <v>2704.66</v>
      </c>
      <c r="Q7" s="576"/>
      <c r="R7" s="552">
        <v>874.88</v>
      </c>
      <c r="S7" s="551"/>
      <c r="T7" s="552">
        <v>1829.78</v>
      </c>
      <c r="U7" s="553"/>
      <c r="V7" s="38"/>
    </row>
    <row r="8" spans="1:22" ht="18" customHeight="1">
      <c r="A8" s="117" t="s">
        <v>16</v>
      </c>
      <c r="B8" s="578">
        <v>156.89</v>
      </c>
      <c r="C8" s="579"/>
      <c r="D8" s="580">
        <v>76.66</v>
      </c>
      <c r="E8" s="579"/>
      <c r="F8" s="580">
        <v>52.502</v>
      </c>
      <c r="G8" s="579"/>
      <c r="H8" s="580">
        <v>25.59</v>
      </c>
      <c r="I8" s="581"/>
      <c r="J8" s="565">
        <v>55.2</v>
      </c>
      <c r="K8" s="551"/>
      <c r="L8" s="552">
        <v>48.11</v>
      </c>
      <c r="M8" s="551"/>
      <c r="N8" s="552">
        <v>7.09</v>
      </c>
      <c r="O8" s="565"/>
      <c r="P8" s="550">
        <v>173.77</v>
      </c>
      <c r="Q8" s="551"/>
      <c r="R8" s="552" t="s">
        <v>149</v>
      </c>
      <c r="S8" s="551"/>
      <c r="T8" s="552" t="s">
        <v>149</v>
      </c>
      <c r="U8" s="553"/>
      <c r="V8" s="39"/>
    </row>
    <row r="9" spans="1:22" s="4" customFormat="1" ht="18" customHeight="1">
      <c r="A9" s="116" t="s">
        <v>17</v>
      </c>
      <c r="B9" s="582">
        <v>1508.63</v>
      </c>
      <c r="C9" s="583"/>
      <c r="D9" s="584">
        <v>781.64</v>
      </c>
      <c r="E9" s="583"/>
      <c r="F9" s="584">
        <v>519.24</v>
      </c>
      <c r="G9" s="583"/>
      <c r="H9" s="584">
        <v>207.74</v>
      </c>
      <c r="I9" s="585"/>
      <c r="J9" s="550">
        <v>371.64</v>
      </c>
      <c r="K9" s="551"/>
      <c r="L9" s="552">
        <v>219.75</v>
      </c>
      <c r="M9" s="551"/>
      <c r="N9" s="552">
        <v>151.89</v>
      </c>
      <c r="O9" s="553"/>
      <c r="P9" s="582">
        <v>1144.14</v>
      </c>
      <c r="Q9" s="583"/>
      <c r="R9" s="584">
        <v>607.04</v>
      </c>
      <c r="S9" s="583"/>
      <c r="T9" s="584">
        <v>537.1</v>
      </c>
      <c r="U9" s="585"/>
      <c r="V9" s="40"/>
    </row>
    <row r="10" spans="1:22" s="4" customFormat="1" ht="18" customHeight="1">
      <c r="A10" s="116" t="s">
        <v>18</v>
      </c>
      <c r="B10" s="550">
        <v>1700</v>
      </c>
      <c r="C10" s="551"/>
      <c r="D10" s="552">
        <v>623.2</v>
      </c>
      <c r="E10" s="551"/>
      <c r="F10" s="552">
        <v>572.6</v>
      </c>
      <c r="G10" s="551"/>
      <c r="H10" s="552">
        <v>131.3</v>
      </c>
      <c r="I10" s="553"/>
      <c r="J10" s="550">
        <v>847.3</v>
      </c>
      <c r="K10" s="551"/>
      <c r="L10" s="552">
        <v>480.7</v>
      </c>
      <c r="M10" s="551"/>
      <c r="N10" s="552">
        <v>289.6</v>
      </c>
      <c r="O10" s="553"/>
      <c r="P10" s="550">
        <v>1299.8</v>
      </c>
      <c r="Q10" s="551"/>
      <c r="R10" s="552">
        <v>195.2</v>
      </c>
      <c r="S10" s="551"/>
      <c r="T10" s="552">
        <v>910.2</v>
      </c>
      <c r="U10" s="553"/>
      <c r="V10" s="41"/>
    </row>
    <row r="11" spans="1:22" s="4" customFormat="1" ht="18" customHeight="1">
      <c r="A11" s="116" t="s">
        <v>19</v>
      </c>
      <c r="B11" s="550">
        <v>518.412</v>
      </c>
      <c r="C11" s="551"/>
      <c r="D11" s="552">
        <v>363.821</v>
      </c>
      <c r="E11" s="551"/>
      <c r="F11" s="552">
        <v>110.603</v>
      </c>
      <c r="G11" s="551"/>
      <c r="H11" s="552">
        <v>16.984</v>
      </c>
      <c r="I11" s="553"/>
      <c r="J11" s="565">
        <v>228.092</v>
      </c>
      <c r="K11" s="551"/>
      <c r="L11" s="552">
        <v>213.046</v>
      </c>
      <c r="M11" s="551"/>
      <c r="N11" s="552">
        <v>15.046</v>
      </c>
      <c r="O11" s="565"/>
      <c r="P11" s="550">
        <v>282.491</v>
      </c>
      <c r="Q11" s="551"/>
      <c r="R11" s="552">
        <v>190.667</v>
      </c>
      <c r="S11" s="551"/>
      <c r="T11" s="552">
        <v>80.15</v>
      </c>
      <c r="U11" s="553"/>
      <c r="V11" s="42"/>
    </row>
    <row r="12" spans="1:22" s="4" customFormat="1" ht="18" customHeight="1">
      <c r="A12" s="123" t="s">
        <v>21</v>
      </c>
      <c r="B12" s="588">
        <v>1482.95</v>
      </c>
      <c r="C12" s="589"/>
      <c r="D12" s="586">
        <f>728.276</f>
        <v>728.276</v>
      </c>
      <c r="E12" s="589"/>
      <c r="F12" s="586">
        <f>0.171+4.027+240.211</f>
        <v>244.40900000000002</v>
      </c>
      <c r="G12" s="589"/>
      <c r="H12" s="586">
        <f>1.03+28.075+20.773</f>
        <v>49.878</v>
      </c>
      <c r="I12" s="587"/>
      <c r="J12" s="588">
        <f>L12+N12</f>
        <v>513.002</v>
      </c>
      <c r="K12" s="589"/>
      <c r="L12" s="586">
        <f>87.201+158.15+26.28+11.71+18.664+13.114+14.888</f>
        <v>330.0069999999999</v>
      </c>
      <c r="M12" s="589"/>
      <c r="N12" s="586">
        <f>73.313+52.131+24.888+18.422+14.241</f>
        <v>182.995</v>
      </c>
      <c r="O12" s="588"/>
      <c r="P12" s="590">
        <v>1057.8</v>
      </c>
      <c r="Q12" s="589"/>
      <c r="R12" s="586" t="s">
        <v>149</v>
      </c>
      <c r="S12" s="589"/>
      <c r="T12" s="586" t="s">
        <v>149</v>
      </c>
      <c r="U12" s="587"/>
      <c r="V12" s="43"/>
    </row>
    <row r="13" spans="1:22" s="4" customFormat="1" ht="18" customHeight="1">
      <c r="A13" s="116" t="s">
        <v>22</v>
      </c>
      <c r="B13" s="550">
        <v>159.44</v>
      </c>
      <c r="C13" s="551"/>
      <c r="D13" s="552">
        <v>79.52</v>
      </c>
      <c r="E13" s="551"/>
      <c r="F13" s="552">
        <v>12.018</v>
      </c>
      <c r="G13" s="551"/>
      <c r="H13" s="552">
        <v>1.29</v>
      </c>
      <c r="I13" s="553"/>
      <c r="J13" s="565">
        <v>233.453</v>
      </c>
      <c r="K13" s="551"/>
      <c r="L13" s="552">
        <v>207.54</v>
      </c>
      <c r="M13" s="551"/>
      <c r="N13" s="552">
        <v>25.911</v>
      </c>
      <c r="O13" s="565"/>
      <c r="P13" s="550">
        <v>296.803</v>
      </c>
      <c r="Q13" s="551"/>
      <c r="R13" s="552">
        <v>228.342</v>
      </c>
      <c r="S13" s="551"/>
      <c r="T13" s="552">
        <v>56.393</v>
      </c>
      <c r="U13" s="553"/>
      <c r="V13" s="44"/>
    </row>
    <row r="14" spans="1:22" s="4" customFormat="1" ht="18" customHeight="1">
      <c r="A14" s="118" t="s">
        <v>23</v>
      </c>
      <c r="B14" s="591">
        <v>937</v>
      </c>
      <c r="C14" s="567"/>
      <c r="D14" s="566">
        <v>461</v>
      </c>
      <c r="E14" s="567"/>
      <c r="F14" s="566">
        <v>383</v>
      </c>
      <c r="G14" s="567"/>
      <c r="H14" s="566">
        <v>22</v>
      </c>
      <c r="I14" s="592"/>
      <c r="J14" s="568">
        <v>351</v>
      </c>
      <c r="K14" s="567"/>
      <c r="L14" s="566" t="s">
        <v>149</v>
      </c>
      <c r="M14" s="567"/>
      <c r="N14" s="566" t="s">
        <v>149</v>
      </c>
      <c r="O14" s="568"/>
      <c r="P14" s="591">
        <v>660</v>
      </c>
      <c r="Q14" s="567"/>
      <c r="R14" s="566">
        <v>364</v>
      </c>
      <c r="S14" s="567"/>
      <c r="T14" s="566">
        <v>283</v>
      </c>
      <c r="U14" s="592"/>
      <c r="V14" s="45"/>
    </row>
    <row r="15" spans="1:22" s="4" customFormat="1" ht="18" customHeight="1">
      <c r="A15" s="116" t="s">
        <v>25</v>
      </c>
      <c r="B15" s="550">
        <v>359.129</v>
      </c>
      <c r="C15" s="551"/>
      <c r="D15" s="552">
        <v>250.336</v>
      </c>
      <c r="E15" s="551"/>
      <c r="F15" s="552" t="s">
        <v>78</v>
      </c>
      <c r="G15" s="551"/>
      <c r="H15" s="552">
        <v>108.793</v>
      </c>
      <c r="I15" s="553"/>
      <c r="J15" s="565">
        <v>111.585</v>
      </c>
      <c r="K15" s="551"/>
      <c r="L15" s="552">
        <v>85.977</v>
      </c>
      <c r="M15" s="551"/>
      <c r="N15" s="552">
        <v>25.608</v>
      </c>
      <c r="O15" s="565"/>
      <c r="P15" s="550">
        <v>276.43</v>
      </c>
      <c r="Q15" s="551"/>
      <c r="R15" s="552">
        <v>107.379</v>
      </c>
      <c r="S15" s="551"/>
      <c r="T15" s="552">
        <v>169.051</v>
      </c>
      <c r="U15" s="553"/>
      <c r="V15" s="46"/>
    </row>
    <row r="16" spans="1:22" s="4" customFormat="1" ht="18" customHeight="1">
      <c r="A16" s="119" t="s">
        <v>26</v>
      </c>
      <c r="B16" s="550">
        <v>100.6</v>
      </c>
      <c r="C16" s="551"/>
      <c r="D16" s="552">
        <v>37.8</v>
      </c>
      <c r="E16" s="551"/>
      <c r="F16" s="552">
        <v>53</v>
      </c>
      <c r="G16" s="551"/>
      <c r="H16" s="552">
        <v>7.6</v>
      </c>
      <c r="I16" s="553"/>
      <c r="J16" s="565">
        <v>4.5</v>
      </c>
      <c r="K16" s="551"/>
      <c r="L16" s="566" t="s">
        <v>149</v>
      </c>
      <c r="M16" s="567"/>
      <c r="N16" s="566" t="s">
        <v>149</v>
      </c>
      <c r="O16" s="568"/>
      <c r="P16" s="550">
        <v>85.4</v>
      </c>
      <c r="Q16" s="551"/>
      <c r="R16" s="552">
        <v>16.8</v>
      </c>
      <c r="S16" s="551"/>
      <c r="T16" s="552">
        <v>58.2</v>
      </c>
      <c r="U16" s="553"/>
      <c r="V16" s="450"/>
    </row>
    <row r="17" spans="1:26" s="4" customFormat="1" ht="18" customHeight="1" thickBot="1">
      <c r="A17" s="470" t="s">
        <v>175</v>
      </c>
      <c r="B17" s="593">
        <v>196.01</v>
      </c>
      <c r="C17" s="555"/>
      <c r="D17" s="556">
        <v>86.69</v>
      </c>
      <c r="E17" s="555"/>
      <c r="F17" s="594">
        <v>79.24</v>
      </c>
      <c r="G17" s="595"/>
      <c r="H17" s="556">
        <v>9.4</v>
      </c>
      <c r="I17" s="557"/>
      <c r="J17" s="554" t="s">
        <v>176</v>
      </c>
      <c r="K17" s="555"/>
      <c r="L17" s="556" t="s">
        <v>176</v>
      </c>
      <c r="M17" s="555"/>
      <c r="N17" s="556" t="s">
        <v>176</v>
      </c>
      <c r="O17" s="557"/>
      <c r="P17" s="554">
        <v>136.19</v>
      </c>
      <c r="Q17" s="555"/>
      <c r="R17" s="556" t="s">
        <v>176</v>
      </c>
      <c r="S17" s="555"/>
      <c r="T17" s="556" t="s">
        <v>176</v>
      </c>
      <c r="U17" s="557"/>
      <c r="V17" s="450"/>
      <c r="W17" s="11"/>
      <c r="X17" s="11"/>
      <c r="Y17" s="11"/>
      <c r="Z17" s="11"/>
    </row>
    <row r="18" spans="1:26" s="4" customFormat="1" ht="22.5" customHeight="1" thickBot="1">
      <c r="A18" s="446"/>
      <c r="B18" s="558" t="s">
        <v>59</v>
      </c>
      <c r="C18" s="559"/>
      <c r="D18" s="559"/>
      <c r="E18" s="559"/>
      <c r="F18" s="559"/>
      <c r="G18" s="559"/>
      <c r="H18" s="559"/>
      <c r="I18" s="559"/>
      <c r="J18" s="559"/>
      <c r="K18" s="559"/>
      <c r="L18" s="559"/>
      <c r="M18" s="559"/>
      <c r="N18" s="559"/>
      <c r="O18" s="559"/>
      <c r="P18" s="559"/>
      <c r="Q18" s="559"/>
      <c r="R18" s="559"/>
      <c r="S18" s="559"/>
      <c r="T18" s="559"/>
      <c r="U18" s="559"/>
      <c r="V18" s="546"/>
      <c r="W18" s="11"/>
      <c r="X18" s="11"/>
      <c r="Y18" s="11"/>
      <c r="Z18" s="11"/>
    </row>
    <row r="19" spans="1:26" s="4" customFormat="1" ht="18.75" customHeight="1">
      <c r="A19" s="121" t="s">
        <v>64</v>
      </c>
      <c r="B19" s="189">
        <v>22.31</v>
      </c>
      <c r="C19" s="188">
        <f>B19/$V$19</f>
        <v>11.407096840167705</v>
      </c>
      <c r="D19" s="189">
        <v>14.43</v>
      </c>
      <c r="E19" s="188">
        <f>D19/$V$19</f>
        <v>7.3780550158502916</v>
      </c>
      <c r="F19" s="189">
        <v>3.46</v>
      </c>
      <c r="G19" s="188">
        <f>F19/$V$19</f>
        <v>1.7690970446875958</v>
      </c>
      <c r="H19" s="189">
        <v>4.42</v>
      </c>
      <c r="I19" s="190">
        <f>H19/$V$19</f>
        <v>2.259944779629819</v>
      </c>
      <c r="J19" s="155">
        <v>5.41</v>
      </c>
      <c r="K19" s="148">
        <f>J19/$V$19</f>
        <v>2.766131506288987</v>
      </c>
      <c r="L19" s="155">
        <v>5.27</v>
      </c>
      <c r="M19" s="148">
        <f>L19/$V$19</f>
        <v>2.6945495449432455</v>
      </c>
      <c r="N19" s="155">
        <v>0.14</v>
      </c>
      <c r="O19" s="53">
        <f>N19/V19</f>
        <v>0.07158196134574088</v>
      </c>
      <c r="P19" s="155">
        <v>29.64</v>
      </c>
      <c r="Q19" s="148">
        <f>P19/$V$19</f>
        <v>15.154923816341139</v>
      </c>
      <c r="R19" s="13" t="s">
        <v>149</v>
      </c>
      <c r="S19" s="35"/>
      <c r="T19" s="13" t="s">
        <v>149</v>
      </c>
      <c r="U19" s="53"/>
      <c r="V19" s="223">
        <v>1.9558</v>
      </c>
      <c r="W19" s="11"/>
      <c r="X19" s="11"/>
      <c r="Y19" s="11"/>
      <c r="Z19" s="11"/>
    </row>
    <row r="20" spans="1:22" ht="18" customHeight="1">
      <c r="A20" s="122" t="s">
        <v>40</v>
      </c>
      <c r="B20" s="99">
        <v>18.3</v>
      </c>
      <c r="C20" s="13">
        <f>B20/$V$20</f>
        <v>31.649948114839155</v>
      </c>
      <c r="D20" s="106" t="s">
        <v>149</v>
      </c>
      <c r="E20" s="13"/>
      <c r="F20" s="83" t="s">
        <v>149</v>
      </c>
      <c r="G20" s="13"/>
      <c r="H20" s="83" t="s">
        <v>149</v>
      </c>
      <c r="I20" s="32"/>
      <c r="J20" s="84" t="s">
        <v>149</v>
      </c>
      <c r="K20" s="13"/>
      <c r="L20" s="83" t="s">
        <v>149</v>
      </c>
      <c r="M20" s="13"/>
      <c r="N20" s="83" t="s">
        <v>149</v>
      </c>
      <c r="O20" s="54"/>
      <c r="P20" s="83">
        <v>26.6</v>
      </c>
      <c r="Q20" s="13">
        <f>P20/$V$20</f>
        <v>46.0048426150121</v>
      </c>
      <c r="R20" s="83" t="s">
        <v>149</v>
      </c>
      <c r="S20" s="13"/>
      <c r="T20" s="83" t="s">
        <v>149</v>
      </c>
      <c r="U20" s="32"/>
      <c r="V20" s="224">
        <v>0.5782</v>
      </c>
    </row>
    <row r="21" spans="1:22" ht="20.25" customHeight="1">
      <c r="A21" s="122" t="s">
        <v>39</v>
      </c>
      <c r="B21" s="197">
        <v>1424.382</v>
      </c>
      <c r="C21" s="198">
        <f>B21/$V$21</f>
        <v>51.823976714571586</v>
      </c>
      <c r="D21" s="196">
        <v>639.362</v>
      </c>
      <c r="E21" s="198">
        <f>D21/$V$21</f>
        <v>23.262215754047663</v>
      </c>
      <c r="F21" s="192">
        <v>451.597</v>
      </c>
      <c r="G21" s="198">
        <f>F21/$V$21</f>
        <v>16.43067127524104</v>
      </c>
      <c r="H21" s="192">
        <v>101.694</v>
      </c>
      <c r="I21" s="198">
        <f>H21/$V$21</f>
        <v>3.6999818082590505</v>
      </c>
      <c r="J21" s="195">
        <v>324.943</v>
      </c>
      <c r="K21" s="198">
        <f>J21/$V$21</f>
        <v>11.822557758777515</v>
      </c>
      <c r="L21" s="194">
        <v>311.784</v>
      </c>
      <c r="M21" s="198">
        <f>L21/$V$21</f>
        <v>11.343787520465709</v>
      </c>
      <c r="N21" s="194">
        <v>13.159</v>
      </c>
      <c r="O21" s="217">
        <f>N21/$V$21</f>
        <v>0.4787702383118065</v>
      </c>
      <c r="P21" s="193">
        <v>2102.219</v>
      </c>
      <c r="Q21" s="198">
        <f>P21/$V$21</f>
        <v>76.48604693469166</v>
      </c>
      <c r="R21" s="192">
        <v>543.03</v>
      </c>
      <c r="S21" s="198">
        <f>R21/$V$21</f>
        <v>19.757322175732217</v>
      </c>
      <c r="T21" s="192">
        <v>1112.274</v>
      </c>
      <c r="U21" s="198">
        <f>T21/$V$21</f>
        <v>40.46840094597053</v>
      </c>
      <c r="V21" s="191">
        <v>27.485</v>
      </c>
    </row>
    <row r="22" spans="1:22" ht="18" customHeight="1">
      <c r="A22" s="122" t="s">
        <v>14</v>
      </c>
      <c r="B22" s="61">
        <v>3204.9</v>
      </c>
      <c r="C22" s="12">
        <f>B22/V22</f>
        <v>429.8417381974249</v>
      </c>
      <c r="D22" s="16">
        <v>862.6</v>
      </c>
      <c r="E22" s="12">
        <f>D22/V22</f>
        <v>115.6920600858369</v>
      </c>
      <c r="F22" s="17">
        <f>2093.9+169.5+6.1+27</f>
        <v>2296.5</v>
      </c>
      <c r="G22" s="12">
        <f>F22/V22</f>
        <v>308.006974248927</v>
      </c>
      <c r="H22" s="17">
        <f>56.7+23.6+35.8</f>
        <v>116.10000000000001</v>
      </c>
      <c r="I22" s="47">
        <f>H22/V22</f>
        <v>15.571351931330472</v>
      </c>
      <c r="J22" s="135">
        <v>1463.6</v>
      </c>
      <c r="K22" s="12">
        <f>J22/V22</f>
        <v>196.29828326180254</v>
      </c>
      <c r="L22" s="17">
        <f>548.2+716.2</f>
        <v>1264.4</v>
      </c>
      <c r="M22" s="12">
        <f>L22/V22</f>
        <v>169.58154506437768</v>
      </c>
      <c r="N22" s="17">
        <f>26+173.1</f>
        <v>199.1</v>
      </c>
      <c r="O22" s="55">
        <f>N22/V22</f>
        <v>26.70332618025751</v>
      </c>
      <c r="P22" s="66">
        <f>'[1]2006'!K22</f>
        <v>1148.2</v>
      </c>
      <c r="Q22" s="12">
        <f>P22/V22</f>
        <v>153.99678111587983</v>
      </c>
      <c r="R22" s="16">
        <v>257.9</v>
      </c>
      <c r="S22" s="18">
        <f>R22/V22</f>
        <v>34.589592274678104</v>
      </c>
      <c r="T22" s="17">
        <v>527.5</v>
      </c>
      <c r="U22" s="47">
        <f>T22/V22</f>
        <v>70.74839055793991</v>
      </c>
      <c r="V22" s="48">
        <v>7.456</v>
      </c>
    </row>
    <row r="23" spans="1:22" ht="18" customHeight="1">
      <c r="A23" s="122" t="s">
        <v>38</v>
      </c>
      <c r="B23" s="459">
        <v>177.871</v>
      </c>
      <c r="C23" s="460">
        <f>B23/$V$23</f>
        <v>11.368028836935821</v>
      </c>
      <c r="D23" s="461">
        <v>84.175</v>
      </c>
      <c r="E23" s="460">
        <f>D23/$V$23</f>
        <v>5.3797630156072245</v>
      </c>
      <c r="F23" s="462">
        <v>66.933</v>
      </c>
      <c r="G23" s="460">
        <f>F23/$V$23</f>
        <v>4.277798371531196</v>
      </c>
      <c r="H23" s="462">
        <v>8.35</v>
      </c>
      <c r="I23" s="460">
        <f>H23/$V$23</f>
        <v>0.5336622652844707</v>
      </c>
      <c r="J23" s="463">
        <v>17.682</v>
      </c>
      <c r="K23" s="460">
        <f>J23/$V$23</f>
        <v>1.1300857694323367</v>
      </c>
      <c r="L23" s="461">
        <v>6.167</v>
      </c>
      <c r="M23" s="460">
        <f>L23/$V$23</f>
        <v>0.3941431365280636</v>
      </c>
      <c r="N23" s="461">
        <v>11.003</v>
      </c>
      <c r="O23" s="464">
        <f>N23/$V$23</f>
        <v>0.7032198688532972</v>
      </c>
      <c r="P23" s="465">
        <v>122.71</v>
      </c>
      <c r="Q23" s="460">
        <f>P23/$V$23</f>
        <v>7.842598391982922</v>
      </c>
      <c r="R23" s="461">
        <v>66.548</v>
      </c>
      <c r="S23" s="460">
        <f>R23/$V$23</f>
        <v>4.253192386844426</v>
      </c>
      <c r="T23" s="461">
        <v>46.595</v>
      </c>
      <c r="U23" s="460">
        <f>T23/$V$23</f>
        <v>2.977963263584421</v>
      </c>
      <c r="V23" s="225">
        <v>15.6466</v>
      </c>
    </row>
    <row r="24" spans="1:22" ht="18" customHeight="1">
      <c r="A24" s="122" t="s">
        <v>44</v>
      </c>
      <c r="B24" s="100">
        <v>13462</v>
      </c>
      <c r="C24" s="151">
        <f>B24/$V$24</f>
        <v>53.46943639035628</v>
      </c>
      <c r="D24" s="107">
        <v>5716.4</v>
      </c>
      <c r="E24" s="151">
        <f>D24/$V$24</f>
        <v>22.704849664376216</v>
      </c>
      <c r="F24" s="23">
        <v>2544.9</v>
      </c>
      <c r="G24" s="151">
        <f>F24/$V$24</f>
        <v>10.108035111411208</v>
      </c>
      <c r="H24" s="23">
        <v>1384.5</v>
      </c>
      <c r="I24" s="151">
        <f>H24/$V$24</f>
        <v>5.4990666084124395</v>
      </c>
      <c r="J24" s="71">
        <v>2485.1</v>
      </c>
      <c r="K24" s="151">
        <f>J24/$V$24</f>
        <v>9.87051674147039</v>
      </c>
      <c r="L24" s="22" t="s">
        <v>149</v>
      </c>
      <c r="M24" s="12"/>
      <c r="N24" s="22" t="s">
        <v>149</v>
      </c>
      <c r="O24" s="55"/>
      <c r="P24" s="67">
        <v>10049.9</v>
      </c>
      <c r="Q24" s="151">
        <f>P24/$V$24</f>
        <v>39.91698772689359</v>
      </c>
      <c r="R24" s="22">
        <v>3326.3</v>
      </c>
      <c r="S24" s="151">
        <f>R24/$V$24</f>
        <v>13.211661437025857</v>
      </c>
      <c r="T24" s="22">
        <v>4863.9</v>
      </c>
      <c r="U24" s="151">
        <f>T24/$V$24</f>
        <v>19.318822735035944</v>
      </c>
      <c r="V24" s="76">
        <v>251.77</v>
      </c>
    </row>
    <row r="25" spans="1:22" s="4" customFormat="1" ht="18" customHeight="1">
      <c r="A25" s="123" t="s">
        <v>20</v>
      </c>
      <c r="B25" s="101">
        <v>6836</v>
      </c>
      <c r="C25" s="13">
        <f>B25/$V$25</f>
        <v>73.4027703210566</v>
      </c>
      <c r="D25" s="13" t="s">
        <v>149</v>
      </c>
      <c r="E25" s="13"/>
      <c r="F25" s="13" t="s">
        <v>149</v>
      </c>
      <c r="G25" s="13"/>
      <c r="H25" s="13" t="s">
        <v>149</v>
      </c>
      <c r="I25" s="32"/>
      <c r="J25" s="56">
        <v>998.4</v>
      </c>
      <c r="K25" s="13">
        <f>J25/$V$25</f>
        <v>10.720498228283045</v>
      </c>
      <c r="L25" s="7">
        <v>503</v>
      </c>
      <c r="M25" s="13">
        <f>L25/$V$25</f>
        <v>5.401052292494363</v>
      </c>
      <c r="N25" s="7">
        <v>495.3</v>
      </c>
      <c r="O25" s="54">
        <f>N25/$V$25</f>
        <v>5.318372167937293</v>
      </c>
      <c r="P25" s="20">
        <v>2060.3</v>
      </c>
      <c r="Q25" s="13">
        <f>P25/$V$25</f>
        <v>22.12283904219908</v>
      </c>
      <c r="R25" s="13" t="s">
        <v>149</v>
      </c>
      <c r="S25" s="13"/>
      <c r="T25" s="13" t="s">
        <v>149</v>
      </c>
      <c r="U25" s="32"/>
      <c r="V25" s="49">
        <v>93.13</v>
      </c>
    </row>
    <row r="26" spans="1:22" s="4" customFormat="1" ht="20.25" customHeight="1">
      <c r="A26" s="123" t="s">
        <v>45</v>
      </c>
      <c r="B26" s="150">
        <v>10.873</v>
      </c>
      <c r="C26" s="151">
        <f>B26/$V$26</f>
        <v>15.595238095238093</v>
      </c>
      <c r="D26" s="108">
        <v>6.395</v>
      </c>
      <c r="E26" s="151">
        <f>D26/$V$26</f>
        <v>9.172403901319562</v>
      </c>
      <c r="F26" s="108">
        <v>3.258</v>
      </c>
      <c r="G26" s="151">
        <f>F26/$V$26</f>
        <v>4.672977624784854</v>
      </c>
      <c r="H26" s="108">
        <v>0.59</v>
      </c>
      <c r="I26" s="154">
        <f>H26/$V$26</f>
        <v>0.8462421113023522</v>
      </c>
      <c r="J26" s="153">
        <v>1.291</v>
      </c>
      <c r="K26" s="151">
        <f>J26/$V$26</f>
        <v>1.8516924842226046</v>
      </c>
      <c r="L26" s="108">
        <v>1.152</v>
      </c>
      <c r="M26" s="151">
        <f>L26/$V$26</f>
        <v>1.6523235800344231</v>
      </c>
      <c r="N26" s="108">
        <v>0.139</v>
      </c>
      <c r="O26" s="154">
        <f>N26/$V$26</f>
        <v>0.1993689041881813</v>
      </c>
      <c r="P26" s="150">
        <v>7.762</v>
      </c>
      <c r="Q26" s="151">
        <f>P26/$V$26</f>
        <v>11.133103843947216</v>
      </c>
      <c r="R26" s="108">
        <v>4.618</v>
      </c>
      <c r="S26" s="151">
        <f>R26/$V$26</f>
        <v>6.623637406769937</v>
      </c>
      <c r="T26" s="108">
        <v>2.952</v>
      </c>
      <c r="U26" s="152">
        <f>T26/$V$26</f>
        <v>4.23407917383821</v>
      </c>
      <c r="V26" s="170">
        <v>0.6972</v>
      </c>
    </row>
    <row r="27" spans="1:22" s="4" customFormat="1" ht="18" customHeight="1">
      <c r="A27" s="123" t="s">
        <v>174</v>
      </c>
      <c r="B27" s="472">
        <v>15.74</v>
      </c>
      <c r="C27" s="13">
        <f>B27/V27</f>
        <v>9.795257950090235</v>
      </c>
      <c r="D27" s="13" t="s">
        <v>149</v>
      </c>
      <c r="E27" s="13"/>
      <c r="F27" s="472">
        <v>6.61</v>
      </c>
      <c r="G27" s="14">
        <f>F27/V27</f>
        <v>4.113510486029</v>
      </c>
      <c r="H27" s="13" t="s">
        <v>149</v>
      </c>
      <c r="I27" s="54"/>
      <c r="J27" s="472">
        <v>6.34</v>
      </c>
      <c r="K27" s="13">
        <f>J27/V27</f>
        <v>3.945485095525546</v>
      </c>
      <c r="L27" s="472">
        <v>4.94</v>
      </c>
      <c r="M27" s="13">
        <f>L27/V27</f>
        <v>3.074242329952082</v>
      </c>
      <c r="N27" s="472">
        <v>1.4</v>
      </c>
      <c r="O27" s="54">
        <f>N27/V27</f>
        <v>0.8712427655734644</v>
      </c>
      <c r="P27" s="472">
        <v>28.58</v>
      </c>
      <c r="Q27" s="13">
        <f>P27/V27</f>
        <v>17.785798742921152</v>
      </c>
      <c r="R27" s="13" t="s">
        <v>149</v>
      </c>
      <c r="S27" s="13"/>
      <c r="T27" s="13" t="s">
        <v>149</v>
      </c>
      <c r="U27" s="32"/>
      <c r="V27" s="166">
        <v>1.6069</v>
      </c>
    </row>
    <row r="28" spans="1:22" s="4" customFormat="1" ht="18" customHeight="1">
      <c r="A28" s="123" t="s">
        <v>57</v>
      </c>
      <c r="B28" s="171">
        <v>38.6</v>
      </c>
      <c r="C28" s="149">
        <v>11.35</v>
      </c>
      <c r="D28" s="172">
        <v>23.198</v>
      </c>
      <c r="E28" s="151">
        <v>6.72</v>
      </c>
      <c r="F28" s="172">
        <v>9.92</v>
      </c>
      <c r="G28" s="151">
        <v>2.867</v>
      </c>
      <c r="H28" s="172">
        <v>2.202</v>
      </c>
      <c r="I28" s="152">
        <v>0.637</v>
      </c>
      <c r="J28" s="173">
        <v>6.74</v>
      </c>
      <c r="K28" s="151">
        <v>1.95</v>
      </c>
      <c r="L28" s="13" t="s">
        <v>149</v>
      </c>
      <c r="M28" s="151"/>
      <c r="N28" s="13" t="s">
        <v>149</v>
      </c>
      <c r="O28" s="154"/>
      <c r="P28" s="174">
        <v>30.292</v>
      </c>
      <c r="Q28" s="151">
        <v>8.775</v>
      </c>
      <c r="R28" s="172">
        <v>12.42</v>
      </c>
      <c r="S28" s="151">
        <v>3.6</v>
      </c>
      <c r="T28" s="172">
        <v>17.88</v>
      </c>
      <c r="U28" s="152">
        <v>5.18</v>
      </c>
      <c r="V28" s="175">
        <v>3.4528</v>
      </c>
    </row>
    <row r="29" spans="1:22" s="4" customFormat="1" ht="22.5" customHeight="1">
      <c r="A29" s="123" t="s">
        <v>46</v>
      </c>
      <c r="B29" s="102">
        <v>5.9</v>
      </c>
      <c r="C29" s="13">
        <v>13.74</v>
      </c>
      <c r="D29" s="109">
        <v>4.9</v>
      </c>
      <c r="E29" s="13">
        <v>11.41</v>
      </c>
      <c r="F29" s="30">
        <v>0.8</v>
      </c>
      <c r="G29" s="13">
        <v>1.86</v>
      </c>
      <c r="H29" s="30">
        <v>0.2</v>
      </c>
      <c r="I29" s="32">
        <v>0.47</v>
      </c>
      <c r="J29" s="57">
        <v>4.7</v>
      </c>
      <c r="K29" s="13">
        <v>10.95</v>
      </c>
      <c r="L29" s="30">
        <v>4.6</v>
      </c>
      <c r="M29" s="13">
        <v>10.72</v>
      </c>
      <c r="N29" s="30">
        <v>0.1</v>
      </c>
      <c r="O29" s="54">
        <v>0.23</v>
      </c>
      <c r="P29" s="51">
        <v>4.7</v>
      </c>
      <c r="Q29" s="13">
        <v>10.95</v>
      </c>
      <c r="R29" s="30">
        <v>2.1</v>
      </c>
      <c r="S29" s="13">
        <v>4.89</v>
      </c>
      <c r="T29" s="30">
        <v>2.6</v>
      </c>
      <c r="U29" s="32">
        <v>6.06</v>
      </c>
      <c r="V29" s="422">
        <v>0.4293</v>
      </c>
    </row>
    <row r="30" spans="1:22" s="4" customFormat="1" ht="22.5" customHeight="1">
      <c r="A30" s="123" t="s">
        <v>24</v>
      </c>
      <c r="B30" s="103">
        <v>2001</v>
      </c>
      <c r="C30" s="13">
        <f>+B30/$V30</f>
        <v>242.91350531107736</v>
      </c>
      <c r="D30" s="110">
        <v>564</v>
      </c>
      <c r="E30" s="13">
        <f>+D30/$V30</f>
        <v>68.46737481031866</v>
      </c>
      <c r="F30" s="15">
        <v>1127</v>
      </c>
      <c r="G30" s="13">
        <f>+F30/$V30</f>
        <v>136.81335356600908</v>
      </c>
      <c r="H30" s="15">
        <f>+B30-D30-F30</f>
        <v>310</v>
      </c>
      <c r="I30" s="32">
        <f>+H30/$V30</f>
        <v>37.632776934749614</v>
      </c>
      <c r="J30" s="58">
        <v>278</v>
      </c>
      <c r="K30" s="13">
        <f>+J30/$V30</f>
        <v>33.74810318664643</v>
      </c>
      <c r="L30" s="8">
        <v>231</v>
      </c>
      <c r="M30" s="13">
        <f>+L30/$V30</f>
        <v>28.042488619119876</v>
      </c>
      <c r="N30" s="8">
        <v>32</v>
      </c>
      <c r="O30" s="54">
        <f>+N30/$V30</f>
        <v>3.8846737481031863</v>
      </c>
      <c r="P30" s="52">
        <v>1236</v>
      </c>
      <c r="Q30" s="13">
        <f>+P30/$V30</f>
        <v>150.04552352048557</v>
      </c>
      <c r="R30" s="8">
        <v>598</v>
      </c>
      <c r="S30" s="13">
        <f>+R30/$V30</f>
        <v>72.5948406676783</v>
      </c>
      <c r="T30" s="8">
        <v>630</v>
      </c>
      <c r="U30" s="32">
        <f>+T30/$V30</f>
        <v>76.47951441578148</v>
      </c>
      <c r="V30" s="50">
        <v>8.2375</v>
      </c>
    </row>
    <row r="31" spans="1:22" s="4" customFormat="1" ht="18" customHeight="1">
      <c r="A31" s="123" t="s">
        <v>41</v>
      </c>
      <c r="B31" s="157">
        <v>323.2</v>
      </c>
      <c r="C31" s="13">
        <f>B31/$V$31</f>
        <v>84.36439571913338</v>
      </c>
      <c r="D31" s="157">
        <v>138.8</v>
      </c>
      <c r="E31" s="13">
        <f>D31/$V$31</f>
        <v>36.230749151657534</v>
      </c>
      <c r="F31" s="157">
        <v>111.3</v>
      </c>
      <c r="G31" s="13">
        <f>F31/$V$31</f>
        <v>29.052466718872356</v>
      </c>
      <c r="H31" s="157">
        <v>62.7</v>
      </c>
      <c r="I31" s="13">
        <f>H31/$V$31</f>
        <v>16.366483946750197</v>
      </c>
      <c r="J31" s="158">
        <v>142.2</v>
      </c>
      <c r="K31" s="13">
        <f>J31/$V$31</f>
        <v>37.11824588880188</v>
      </c>
      <c r="L31" s="157">
        <v>140.7</v>
      </c>
      <c r="M31" s="13">
        <f>L31/$V$31</f>
        <v>36.72670321064996</v>
      </c>
      <c r="N31" s="157">
        <v>1.5</v>
      </c>
      <c r="O31" s="32">
        <f>N31/$V$31</f>
        <v>0.39154267815191857</v>
      </c>
      <c r="P31" s="158">
        <v>376.6</v>
      </c>
      <c r="Q31" s="13">
        <f>P31/$V$31</f>
        <v>98.30331506134169</v>
      </c>
      <c r="R31" s="157">
        <v>125.9</v>
      </c>
      <c r="S31" s="13">
        <f>R31/$V$31</f>
        <v>32.86348211955103</v>
      </c>
      <c r="T31" s="157">
        <v>238.8</v>
      </c>
      <c r="U31" s="13">
        <f>T31/$V$31</f>
        <v>62.33359436178544</v>
      </c>
      <c r="V31" s="159">
        <v>3.831</v>
      </c>
    </row>
    <row r="32" spans="1:22" s="4" customFormat="1" ht="22.5" customHeight="1">
      <c r="A32" s="123" t="s">
        <v>42</v>
      </c>
      <c r="B32" s="104">
        <f>'[2]2006'!G31</f>
        <v>668.17</v>
      </c>
      <c r="C32" s="25">
        <f>B32/V32</f>
        <v>19.40380426891244</v>
      </c>
      <c r="D32" s="24">
        <v>409.92</v>
      </c>
      <c r="E32" s="25">
        <f>D32/V32</f>
        <v>11.904167271671264</v>
      </c>
      <c r="F32" s="26">
        <v>157.55</v>
      </c>
      <c r="G32" s="25">
        <f>F32/V32</f>
        <v>4.575286772179469</v>
      </c>
      <c r="H32" s="26">
        <v>81.73</v>
      </c>
      <c r="I32" s="65">
        <f>H32/V32</f>
        <v>2.373457238275011</v>
      </c>
      <c r="J32" s="72">
        <f>'[2]2006'!I31</f>
        <v>299.518</v>
      </c>
      <c r="K32" s="25">
        <f>J32/V32</f>
        <v>8.698068825323071</v>
      </c>
      <c r="L32" s="26">
        <v>292.15</v>
      </c>
      <c r="M32" s="25">
        <f>L32/V32</f>
        <v>8.48410047916364</v>
      </c>
      <c r="N32" s="27">
        <v>7.37</v>
      </c>
      <c r="O32" s="73">
        <f>N32/V32</f>
        <v>0.21402642660084215</v>
      </c>
      <c r="P32" s="68">
        <f>'[2]2006'!K31</f>
        <v>925.937</v>
      </c>
      <c r="Q32" s="25">
        <f>P32/V32</f>
        <v>26.889414839552778</v>
      </c>
      <c r="R32" s="26">
        <v>382.3</v>
      </c>
      <c r="S32" s="25">
        <f>R32/V32</f>
        <v>11.102076375780456</v>
      </c>
      <c r="T32" s="26">
        <v>455.91</v>
      </c>
      <c r="U32" s="65">
        <f>T32/V32</f>
        <v>13.239727021925367</v>
      </c>
      <c r="V32" s="62">
        <v>34.435</v>
      </c>
    </row>
    <row r="33" spans="1:22" s="4" customFormat="1" ht="22.5" customHeight="1">
      <c r="A33" s="123" t="s">
        <v>43</v>
      </c>
      <c r="B33" s="176">
        <v>4892</v>
      </c>
      <c r="C33" s="13">
        <f>B33/$V$33</f>
        <v>20.41395426473043</v>
      </c>
      <c r="D33" s="177">
        <v>3438</v>
      </c>
      <c r="E33" s="13">
        <f>D33/$V$33</f>
        <v>14.346519779669505</v>
      </c>
      <c r="F33" s="181">
        <v>382</v>
      </c>
      <c r="G33" s="182">
        <f>F33/$V$33</f>
        <v>1.5940577532966116</v>
      </c>
      <c r="H33" s="177">
        <v>1072</v>
      </c>
      <c r="I33" s="13">
        <f>H33/$V$33</f>
        <v>4.473376731764313</v>
      </c>
      <c r="J33" s="178">
        <v>1650</v>
      </c>
      <c r="K33" s="13">
        <f>J33/$V$33</f>
        <v>6.885327991987983</v>
      </c>
      <c r="L33" s="181">
        <v>825</v>
      </c>
      <c r="M33" s="182">
        <f>L33/$V$33</f>
        <v>3.4426639959939913</v>
      </c>
      <c r="N33" s="181">
        <v>825</v>
      </c>
      <c r="O33" s="182">
        <f>N33/$V$33</f>
        <v>3.4426639959939913</v>
      </c>
      <c r="P33" s="178">
        <v>4195</v>
      </c>
      <c r="Q33" s="13">
        <f>P33/$V$33</f>
        <v>17.505424803872476</v>
      </c>
      <c r="R33" s="179">
        <v>1606</v>
      </c>
      <c r="S33" s="13">
        <f>R33/$V$33</f>
        <v>6.70171924553497</v>
      </c>
      <c r="T33" s="179">
        <v>2588</v>
      </c>
      <c r="U33" s="13">
        <f>T33/$V$33</f>
        <v>10.799532632281757</v>
      </c>
      <c r="V33" s="180">
        <v>239.64</v>
      </c>
    </row>
    <row r="34" spans="1:22" s="4" customFormat="1" ht="21" customHeight="1">
      <c r="A34" s="123" t="s">
        <v>27</v>
      </c>
      <c r="B34" s="164">
        <v>1668</v>
      </c>
      <c r="C34" s="13">
        <f>B34/$V$34</f>
        <v>184.50511039334543</v>
      </c>
      <c r="D34" s="183">
        <v>827</v>
      </c>
      <c r="E34" s="184">
        <f>D34/$V$34</f>
        <v>91.4782531746383</v>
      </c>
      <c r="F34" s="13" t="s">
        <v>149</v>
      </c>
      <c r="G34" s="13"/>
      <c r="H34" s="13" t="s">
        <v>149</v>
      </c>
      <c r="I34" s="32"/>
      <c r="J34" s="163">
        <v>938</v>
      </c>
      <c r="K34" s="13">
        <f>J34/$V$34</f>
        <v>103.75647095261272</v>
      </c>
      <c r="L34" s="162">
        <v>569</v>
      </c>
      <c r="M34" s="13">
        <f>L34/$V$34</f>
        <v>62.939692933940975</v>
      </c>
      <c r="N34" s="162">
        <v>369</v>
      </c>
      <c r="O34" s="54">
        <f>N34/$V$34</f>
        <v>40.81677801867174</v>
      </c>
      <c r="P34" s="161">
        <v>1601</v>
      </c>
      <c r="Q34" s="13">
        <f>P34/$V$34</f>
        <v>177.09393389673022</v>
      </c>
      <c r="R34" s="160">
        <v>505</v>
      </c>
      <c r="S34" s="13">
        <f>R34/$V$34</f>
        <v>55.86036016105482</v>
      </c>
      <c r="T34" s="160">
        <v>712</v>
      </c>
      <c r="U34" s="13">
        <f>T34/$V$34</f>
        <v>78.75757709835848</v>
      </c>
      <c r="V34" s="447">
        <v>9.0404</v>
      </c>
    </row>
    <row r="35" spans="1:22" s="4" customFormat="1" ht="21" customHeight="1">
      <c r="A35" s="123" t="s">
        <v>28</v>
      </c>
      <c r="B35" s="105">
        <v>762</v>
      </c>
      <c r="C35" s="13">
        <f>B35/V35</f>
        <v>474.2049909764142</v>
      </c>
      <c r="D35" s="111">
        <v>200</v>
      </c>
      <c r="E35" s="13">
        <f>D35/V35</f>
        <v>124.46325222478063</v>
      </c>
      <c r="F35" s="111">
        <v>628</v>
      </c>
      <c r="G35" s="14">
        <f>F35/V35</f>
        <v>390.8146119858112</v>
      </c>
      <c r="H35" s="13" t="s">
        <v>149</v>
      </c>
      <c r="I35" s="13"/>
      <c r="J35" s="74">
        <v>699</v>
      </c>
      <c r="K35" s="13">
        <f>J35/V35</f>
        <v>434.9990665256083</v>
      </c>
      <c r="L35" s="9">
        <v>353</v>
      </c>
      <c r="M35" s="13">
        <f>L35/V35</f>
        <v>219.6776401767378</v>
      </c>
      <c r="N35" s="9">
        <v>180</v>
      </c>
      <c r="O35" s="54">
        <f>N35/V35</f>
        <v>112.01692700230257</v>
      </c>
      <c r="P35" s="69">
        <v>1374</v>
      </c>
      <c r="Q35" s="13">
        <f>P35/V35</f>
        <v>855.062542784243</v>
      </c>
      <c r="R35" s="13" t="s">
        <v>149</v>
      </c>
      <c r="S35" s="13"/>
      <c r="T35" s="13" t="s">
        <v>149</v>
      </c>
      <c r="U35" s="32"/>
      <c r="V35" s="166">
        <v>1.6069</v>
      </c>
    </row>
    <row r="36" spans="1:22" s="4" customFormat="1" ht="23.25" customHeight="1" thickBot="1">
      <c r="A36" s="124" t="s">
        <v>29</v>
      </c>
      <c r="B36" s="10">
        <v>2574.981</v>
      </c>
      <c r="C36" s="13">
        <v>3747.061990686845</v>
      </c>
      <c r="D36" s="207">
        <v>1064.128</v>
      </c>
      <c r="E36" s="208">
        <v>1548.498253783469</v>
      </c>
      <c r="F36" s="207">
        <v>587.069</v>
      </c>
      <c r="G36" s="208">
        <v>854.2913271245634</v>
      </c>
      <c r="H36" s="10">
        <v>142.643</v>
      </c>
      <c r="I36" s="54">
        <v>207.57130384167635</v>
      </c>
      <c r="J36" s="78">
        <v>913.741</v>
      </c>
      <c r="K36" s="13">
        <v>1329.6580325960417</v>
      </c>
      <c r="L36" s="10">
        <v>41.846</v>
      </c>
      <c r="M36" s="13">
        <v>60.89348079161815</v>
      </c>
      <c r="N36" s="10">
        <v>871.895</v>
      </c>
      <c r="O36" s="54">
        <v>1268.7645518044237</v>
      </c>
      <c r="P36" s="78">
        <v>2983.104</v>
      </c>
      <c r="Q36" s="13">
        <v>4340.954598370197</v>
      </c>
      <c r="R36" s="207">
        <v>863.191</v>
      </c>
      <c r="S36" s="208">
        <v>1256.098661233993</v>
      </c>
      <c r="T36" s="10">
        <v>603.872</v>
      </c>
      <c r="U36" s="54">
        <v>878.742724097788</v>
      </c>
      <c r="V36" s="421">
        <v>0.6715</v>
      </c>
    </row>
    <row r="37" spans="1:22" s="4" customFormat="1" ht="23.25" customHeight="1" thickBot="1">
      <c r="A37" s="446"/>
      <c r="B37" s="544" t="s">
        <v>60</v>
      </c>
      <c r="C37" s="545"/>
      <c r="D37" s="545"/>
      <c r="E37" s="545"/>
      <c r="F37" s="545"/>
      <c r="G37" s="545"/>
      <c r="H37" s="545"/>
      <c r="I37" s="545"/>
      <c r="J37" s="545"/>
      <c r="K37" s="545"/>
      <c r="L37" s="545"/>
      <c r="M37" s="545"/>
      <c r="N37" s="545"/>
      <c r="O37" s="545"/>
      <c r="P37" s="545"/>
      <c r="Q37" s="545"/>
      <c r="R37" s="545"/>
      <c r="S37" s="545"/>
      <c r="T37" s="545"/>
      <c r="U37" s="545"/>
      <c r="V37" s="546"/>
    </row>
    <row r="38" spans="1:22" s="4" customFormat="1" ht="21" customHeight="1">
      <c r="A38" s="125" t="s">
        <v>61</v>
      </c>
      <c r="B38" s="86">
        <v>196.86</v>
      </c>
      <c r="C38" s="35">
        <f>B38/$V$38</f>
        <v>1.5895034315704484</v>
      </c>
      <c r="D38" s="87">
        <v>130.91</v>
      </c>
      <c r="E38" s="35">
        <f>D38/$V$38</f>
        <v>1.057004440855874</v>
      </c>
      <c r="F38" s="87">
        <v>38.22</v>
      </c>
      <c r="G38" s="35">
        <f>F38/$V$38</f>
        <v>0.3085991118288252</v>
      </c>
      <c r="H38" s="87">
        <v>38.76</v>
      </c>
      <c r="I38" s="53">
        <f>H38/$V$38</f>
        <v>0.3129592248687929</v>
      </c>
      <c r="J38" s="88">
        <v>174.58</v>
      </c>
      <c r="K38" s="35">
        <f>J38/$V$38</f>
        <v>1.4096083972547437</v>
      </c>
      <c r="L38" s="87">
        <v>91.95</v>
      </c>
      <c r="M38" s="35">
        <f>L38/$V$38</f>
        <v>0.7424303593056116</v>
      </c>
      <c r="N38" s="87" t="s">
        <v>151</v>
      </c>
      <c r="O38" s="53" t="s">
        <v>151</v>
      </c>
      <c r="P38" s="88">
        <v>520.28</v>
      </c>
      <c r="Q38" s="35">
        <f>P38/$V$38</f>
        <v>4.2008881711748085</v>
      </c>
      <c r="R38" s="87">
        <v>108.71</v>
      </c>
      <c r="S38" s="35">
        <f>R38/$V$38</f>
        <v>0.8777553492127573</v>
      </c>
      <c r="T38" s="87">
        <v>411.57</v>
      </c>
      <c r="U38" s="53">
        <f>T38/$V$38</f>
        <v>3.323132821962051</v>
      </c>
      <c r="V38" s="420">
        <v>123.85</v>
      </c>
    </row>
    <row r="39" spans="1:22" s="4" customFormat="1" ht="21.75" customHeight="1">
      <c r="A39" s="117" t="s">
        <v>62</v>
      </c>
      <c r="B39" s="79"/>
      <c r="C39" s="13">
        <v>5.67</v>
      </c>
      <c r="D39" s="10"/>
      <c r="E39" s="13" t="s">
        <v>149</v>
      </c>
      <c r="F39" s="10"/>
      <c r="G39" s="13" t="s">
        <v>149</v>
      </c>
      <c r="H39" s="10"/>
      <c r="I39" s="54" t="s">
        <v>149</v>
      </c>
      <c r="J39" s="78"/>
      <c r="K39" s="13">
        <v>1.53</v>
      </c>
      <c r="L39" s="10"/>
      <c r="M39" s="13" t="s">
        <v>149</v>
      </c>
      <c r="N39" s="10"/>
      <c r="O39" s="54" t="s">
        <v>149</v>
      </c>
      <c r="P39" s="78"/>
      <c r="Q39" s="13">
        <v>8.83</v>
      </c>
      <c r="R39" s="10"/>
      <c r="S39" s="13" t="s">
        <v>149</v>
      </c>
      <c r="T39" s="10"/>
      <c r="U39" s="54" t="s">
        <v>149</v>
      </c>
      <c r="V39" s="85" t="s">
        <v>78</v>
      </c>
    </row>
    <row r="40" spans="1:22" s="4" customFormat="1" ht="19.5" customHeight="1">
      <c r="A40" s="117" t="s">
        <v>63</v>
      </c>
      <c r="B40" s="218">
        <v>254.4781</v>
      </c>
      <c r="C40" s="151">
        <f>B40/V40</f>
        <v>0.5315691517139097</v>
      </c>
      <c r="D40" s="219">
        <v>132.3438</v>
      </c>
      <c r="E40" s="151">
        <f>D40/V40</f>
        <v>0.2764476844985691</v>
      </c>
      <c r="F40" s="219">
        <f>23.443</f>
        <v>23.443</v>
      </c>
      <c r="G40" s="151">
        <f>F40/V40</f>
        <v>0.0489691475361895</v>
      </c>
      <c r="H40" s="219">
        <v>73.7446</v>
      </c>
      <c r="I40" s="154">
        <f>H40/V40</f>
        <v>0.1540421531970004</v>
      </c>
      <c r="J40" s="220">
        <v>90.471</v>
      </c>
      <c r="K40" s="151">
        <f>J40/V40</f>
        <v>0.18898126292482192</v>
      </c>
      <c r="L40" s="219">
        <v>88.1564</v>
      </c>
      <c r="M40" s="151">
        <f>L40/V40</f>
        <v>0.18414638731644142</v>
      </c>
      <c r="N40" s="219">
        <v>2.3155</v>
      </c>
      <c r="O40" s="221">
        <f>N40/V40</f>
        <v>0.004836755582478642</v>
      </c>
      <c r="P40" s="220">
        <v>316.8898</v>
      </c>
      <c r="Q40" s="151">
        <f>P40/V40</f>
        <v>0.6619384621811877</v>
      </c>
      <c r="R40" s="219">
        <v>172.4843</v>
      </c>
      <c r="S40" s="151">
        <f>R40/V40</f>
        <v>0.3602955737054289</v>
      </c>
      <c r="T40" s="219">
        <v>144.4055</v>
      </c>
      <c r="U40" s="154">
        <f>T40/V40</f>
        <v>0.30164288847575876</v>
      </c>
      <c r="V40" s="222">
        <v>478.73</v>
      </c>
    </row>
    <row r="41" spans="1:22" s="4" customFormat="1" ht="19.5" customHeight="1">
      <c r="A41" s="117" t="s">
        <v>65</v>
      </c>
      <c r="B41" s="89">
        <v>187.78</v>
      </c>
      <c r="C41" s="32">
        <f>B41/V41</f>
        <v>25.546909011754465</v>
      </c>
      <c r="D41" s="90">
        <v>75.07</v>
      </c>
      <c r="E41" s="13">
        <f>D41/V41</f>
        <v>10.213049629952112</v>
      </c>
      <c r="F41" s="90">
        <v>36.6</v>
      </c>
      <c r="G41" s="13">
        <f>F41/V41</f>
        <v>4.979320853286897</v>
      </c>
      <c r="H41" s="90">
        <v>56.08</v>
      </c>
      <c r="I41" s="54">
        <f>H41/V41</f>
        <v>7.629516760992599</v>
      </c>
      <c r="J41" s="90">
        <v>32.26</v>
      </c>
      <c r="K41" s="13">
        <f>J41/V41</f>
        <v>4.388876795820636</v>
      </c>
      <c r="L41" s="90">
        <v>8.08</v>
      </c>
      <c r="M41" s="13">
        <f>L41/V41</f>
        <v>1.0992599042228994</v>
      </c>
      <c r="N41" s="90">
        <v>24.18</v>
      </c>
      <c r="O41" s="54">
        <f>N41/V41</f>
        <v>3.289616891597736</v>
      </c>
      <c r="P41" s="90">
        <v>202.95</v>
      </c>
      <c r="Q41" s="13">
        <f>P41/V41</f>
        <v>27.610742272529386</v>
      </c>
      <c r="R41" s="90">
        <v>43.17</v>
      </c>
      <c r="S41" s="13">
        <f>R41/V41</f>
        <v>5.873149760557249</v>
      </c>
      <c r="T41" s="90">
        <v>112.63</v>
      </c>
      <c r="U41" s="54">
        <f>T41/V41</f>
        <v>15.322975620374402</v>
      </c>
      <c r="V41" s="215">
        <v>7.3504</v>
      </c>
    </row>
    <row r="42" spans="1:22" s="4" customFormat="1" ht="21" customHeight="1">
      <c r="A42" s="116" t="s">
        <v>66</v>
      </c>
      <c r="B42" s="91"/>
      <c r="C42" s="92">
        <v>5.7</v>
      </c>
      <c r="D42" s="92"/>
      <c r="E42" s="92">
        <v>2</v>
      </c>
      <c r="F42" s="92"/>
      <c r="G42" s="92">
        <v>2.6</v>
      </c>
      <c r="H42" s="92"/>
      <c r="I42" s="93">
        <v>1.1</v>
      </c>
      <c r="J42" s="94"/>
      <c r="K42" s="92">
        <v>47.9</v>
      </c>
      <c r="L42" s="92"/>
      <c r="M42" s="92">
        <v>39.7</v>
      </c>
      <c r="N42" s="92"/>
      <c r="O42" s="93">
        <v>8.2</v>
      </c>
      <c r="P42" s="94"/>
      <c r="Q42" s="92">
        <v>23.5</v>
      </c>
      <c r="R42" s="92" t="s">
        <v>149</v>
      </c>
      <c r="S42" s="92"/>
      <c r="T42" s="92" t="s">
        <v>149</v>
      </c>
      <c r="U42" s="93"/>
      <c r="V42" s="85" t="s">
        <v>78</v>
      </c>
    </row>
    <row r="43" spans="1:22" s="4" customFormat="1" ht="21" customHeight="1">
      <c r="A43" s="123" t="s">
        <v>70</v>
      </c>
      <c r="B43" s="448"/>
      <c r="C43" s="92">
        <v>0.84</v>
      </c>
      <c r="D43" s="92"/>
      <c r="E43" s="92">
        <v>0.47</v>
      </c>
      <c r="F43" s="92"/>
      <c r="G43" s="92">
        <v>0.06</v>
      </c>
      <c r="H43" s="92"/>
      <c r="I43" s="93">
        <v>0.31</v>
      </c>
      <c r="J43" s="13">
        <v>0.03</v>
      </c>
      <c r="K43" s="92"/>
      <c r="L43" s="604">
        <v>0.0008</v>
      </c>
      <c r="M43" s="92"/>
      <c r="N43" s="604">
        <v>0.025</v>
      </c>
      <c r="O43" s="93"/>
      <c r="P43" s="448"/>
      <c r="Q43" s="92">
        <v>1.1</v>
      </c>
      <c r="R43" s="92"/>
      <c r="S43" s="92">
        <v>0.318</v>
      </c>
      <c r="T43" s="92"/>
      <c r="U43" s="93">
        <v>0.498</v>
      </c>
      <c r="V43" s="85" t="s">
        <v>78</v>
      </c>
    </row>
    <row r="44" spans="1:22" s="4" customFormat="1" ht="20.25" customHeight="1">
      <c r="A44" s="123" t="s">
        <v>67</v>
      </c>
      <c r="B44" s="168">
        <v>92.69</v>
      </c>
      <c r="C44" s="92">
        <f>B44/$V$44</f>
        <v>27.39470962021575</v>
      </c>
      <c r="D44" s="169">
        <v>50.68</v>
      </c>
      <c r="E44" s="92">
        <f>D44/$V$44</f>
        <v>14.978572484114082</v>
      </c>
      <c r="F44" s="169">
        <v>5.91</v>
      </c>
      <c r="G44" s="92">
        <f>F44/$V$44</f>
        <v>1.7467119846312988</v>
      </c>
      <c r="H44" s="169">
        <v>31.18</v>
      </c>
      <c r="I44" s="93">
        <f>H44/$V$44</f>
        <v>9.215309590660558</v>
      </c>
      <c r="J44" s="167">
        <v>4.19</v>
      </c>
      <c r="K44" s="92">
        <f>J44/$V$44</f>
        <v>1.2383626422343728</v>
      </c>
      <c r="L44" s="13" t="s">
        <v>149</v>
      </c>
      <c r="M44" s="133"/>
      <c r="N44" s="13" t="s">
        <v>149</v>
      </c>
      <c r="O44" s="134"/>
      <c r="P44" s="167">
        <v>103.11</v>
      </c>
      <c r="Q44" s="92">
        <f>P44/$V$44</f>
        <v>30.474360868922712</v>
      </c>
      <c r="R44" s="13" t="s">
        <v>149</v>
      </c>
      <c r="S44" s="133"/>
      <c r="T44" s="13" t="s">
        <v>149</v>
      </c>
      <c r="U44" s="134"/>
      <c r="V44" s="165">
        <v>3.3835</v>
      </c>
    </row>
    <row r="45" spans="1:22" s="4" customFormat="1" ht="18" customHeight="1">
      <c r="A45" s="116" t="s">
        <v>68</v>
      </c>
      <c r="B45" s="95">
        <v>7867.95</v>
      </c>
      <c r="C45" s="13">
        <f>B45/V45</f>
        <v>226.87283737024222</v>
      </c>
      <c r="D45" s="96">
        <v>5802.75</v>
      </c>
      <c r="E45" s="13">
        <f>D45/V45</f>
        <v>167.3226643598616</v>
      </c>
      <c r="F45" s="96">
        <v>350.2</v>
      </c>
      <c r="G45" s="13">
        <f>V45</f>
        <v>34.68</v>
      </c>
      <c r="H45" s="96">
        <v>1715</v>
      </c>
      <c r="I45" s="54">
        <f>H45/V45</f>
        <v>49.45213379469435</v>
      </c>
      <c r="J45" s="95">
        <v>1732.2</v>
      </c>
      <c r="K45" s="32">
        <f>J45/V45</f>
        <v>49.94809688581315</v>
      </c>
      <c r="L45" s="96">
        <v>1341.16</v>
      </c>
      <c r="M45" s="13">
        <f>L45/V45</f>
        <v>38.6724336793541</v>
      </c>
      <c r="N45" s="96">
        <v>391</v>
      </c>
      <c r="O45" s="54">
        <f>N45/V45</f>
        <v>11.27450980392157</v>
      </c>
      <c r="P45" s="96">
        <v>5337</v>
      </c>
      <c r="Q45" s="13">
        <f>P45/V45</f>
        <v>153.89273356401384</v>
      </c>
      <c r="R45" s="96">
        <v>1543.52</v>
      </c>
      <c r="S45" s="13">
        <f>R45/V45</f>
        <v>44.50749711649365</v>
      </c>
      <c r="T45" s="96">
        <v>3793.48</v>
      </c>
      <c r="U45" s="54">
        <f>T45/V45</f>
        <v>109.38523644752019</v>
      </c>
      <c r="V45" s="216">
        <v>34.68</v>
      </c>
    </row>
    <row r="46" spans="1:22" s="4" customFormat="1" ht="18" customHeight="1">
      <c r="A46" s="119" t="s">
        <v>167</v>
      </c>
      <c r="B46" s="214">
        <v>545</v>
      </c>
      <c r="C46" s="209">
        <f>B46/$V$46</f>
        <v>6.89873417721519</v>
      </c>
      <c r="D46" s="213">
        <v>308</v>
      </c>
      <c r="E46" s="14">
        <f>D46/$V$46</f>
        <v>3.8987341772151898</v>
      </c>
      <c r="F46" s="213">
        <v>47</v>
      </c>
      <c r="G46" s="14">
        <f>F46/$V$46</f>
        <v>0.5949367088607594</v>
      </c>
      <c r="H46" s="213">
        <v>148</v>
      </c>
      <c r="I46" s="211">
        <f>H46/$V$46</f>
        <v>1.8734177215189873</v>
      </c>
      <c r="J46" s="212" t="s">
        <v>149</v>
      </c>
      <c r="K46" s="209"/>
      <c r="L46" s="210" t="s">
        <v>149</v>
      </c>
      <c r="M46" s="14"/>
      <c r="N46" s="210" t="s">
        <v>149</v>
      </c>
      <c r="O46" s="211"/>
      <c r="P46" s="213">
        <v>666</v>
      </c>
      <c r="Q46" s="14">
        <f>P46/$V$46</f>
        <v>8.430379746835444</v>
      </c>
      <c r="R46" s="213">
        <v>178</v>
      </c>
      <c r="S46" s="14">
        <f>R46/$V$46</f>
        <v>2.2531645569620253</v>
      </c>
      <c r="T46" s="213">
        <v>294</v>
      </c>
      <c r="U46" s="211">
        <f>T46/$V$46</f>
        <v>3.721518987341772</v>
      </c>
      <c r="V46" s="231">
        <v>79</v>
      </c>
    </row>
    <row r="47" spans="1:22" s="4" customFormat="1" ht="19.5" customHeight="1" thickBot="1">
      <c r="A47" s="120" t="s">
        <v>69</v>
      </c>
      <c r="B47" s="97">
        <v>230.8</v>
      </c>
      <c r="C47" s="31">
        <f>+B47/V47</f>
        <v>123.81974248927038</v>
      </c>
      <c r="D47" s="98">
        <v>159.6</v>
      </c>
      <c r="E47" s="34">
        <f>+D47/V47</f>
        <v>85.62231759656652</v>
      </c>
      <c r="F47" s="98">
        <v>23.4</v>
      </c>
      <c r="G47" s="34">
        <f>+F47/V47</f>
        <v>12.553648068669526</v>
      </c>
      <c r="H47" s="98">
        <v>47.8</v>
      </c>
      <c r="I47" s="59">
        <f>+H47/V47</f>
        <v>25.643776824034333</v>
      </c>
      <c r="J47" s="98">
        <v>158.9</v>
      </c>
      <c r="K47" s="34">
        <f>+J47/V47</f>
        <v>85.24678111587983</v>
      </c>
      <c r="L47" s="98" t="s">
        <v>149</v>
      </c>
      <c r="M47" s="34"/>
      <c r="N47" s="98" t="s">
        <v>149</v>
      </c>
      <c r="O47" s="59"/>
      <c r="P47" s="98">
        <v>296.5</v>
      </c>
      <c r="Q47" s="34">
        <f>+P47/V47</f>
        <v>159.0665236051502</v>
      </c>
      <c r="R47" s="98" t="s">
        <v>149</v>
      </c>
      <c r="S47" s="34"/>
      <c r="T47" s="98" t="s">
        <v>149</v>
      </c>
      <c r="U47" s="59"/>
      <c r="V47" s="432">
        <v>1.864</v>
      </c>
    </row>
    <row r="48" spans="1:22" s="4" customFormat="1" ht="17.25" customHeight="1" thickBot="1">
      <c r="A48" s="127" t="s">
        <v>76</v>
      </c>
      <c r="B48" s="547"/>
      <c r="C48" s="548"/>
      <c r="D48" s="548"/>
      <c r="E48" s="548"/>
      <c r="F48" s="548"/>
      <c r="G48" s="548"/>
      <c r="H48" s="548"/>
      <c r="I48" s="548"/>
      <c r="J48" s="548"/>
      <c r="K48" s="548"/>
      <c r="L48" s="548"/>
      <c r="M48" s="548"/>
      <c r="N48" s="548"/>
      <c r="O48" s="548"/>
      <c r="P48" s="548"/>
      <c r="Q48" s="548"/>
      <c r="R48" s="548"/>
      <c r="S48" s="548"/>
      <c r="T48" s="548"/>
      <c r="U48" s="548"/>
      <c r="V48" s="549"/>
    </row>
    <row r="49" spans="1:22" s="4" customFormat="1" ht="21" customHeight="1">
      <c r="A49" s="112" t="s">
        <v>75</v>
      </c>
      <c r="B49" s="82"/>
      <c r="C49" s="64">
        <f>SUM(B6:C17)</f>
        <v>10625.511000000002</v>
      </c>
      <c r="D49" s="63"/>
      <c r="E49" s="64">
        <f>SUM(D6:E17)</f>
        <v>4808.203</v>
      </c>
      <c r="F49" s="63"/>
      <c r="G49" s="64">
        <f>SUM(F6:G17)</f>
        <v>2930.192</v>
      </c>
      <c r="H49" s="63"/>
      <c r="I49" s="64">
        <f>SUM(H6:I17)</f>
        <v>820.695</v>
      </c>
      <c r="J49" s="70"/>
      <c r="K49" s="64">
        <f>SUM(J6:K17)</f>
        <v>4540.022</v>
      </c>
      <c r="L49" s="63"/>
      <c r="M49" s="64">
        <f>SUM(L6:M17)</f>
        <v>3108.0499999999997</v>
      </c>
      <c r="N49" s="63"/>
      <c r="O49" s="64">
        <f>SUM(N6:O17)</f>
        <v>999.47</v>
      </c>
      <c r="P49" s="70"/>
      <c r="Q49" s="64">
        <f>SUM(P6:Q17)</f>
        <v>8602.684</v>
      </c>
      <c r="R49" s="63"/>
      <c r="S49" s="64">
        <f>SUM(R6:S17)</f>
        <v>2687.908</v>
      </c>
      <c r="T49" s="63"/>
      <c r="U49" s="64">
        <f>SUM(T6:U17)</f>
        <v>4132.874</v>
      </c>
      <c r="V49" s="75"/>
    </row>
    <row r="50" spans="1:22" s="4" customFormat="1" ht="21.75" customHeight="1">
      <c r="A50" s="113" t="s">
        <v>73</v>
      </c>
      <c r="B50" s="79"/>
      <c r="C50" s="13">
        <f>SUM(B6:C17)+SUM(C19:C36)-C25-C27-C30-C35</f>
        <v>15311.505718522503</v>
      </c>
      <c r="D50" s="10"/>
      <c r="E50" s="13">
        <f>SUM(D6:E17)+SUM(E19:E36)-E25-E27-E30-E35</f>
        <v>6712.380290598145</v>
      </c>
      <c r="F50" s="10"/>
      <c r="G50" s="13">
        <f>SUM(F6:G17)+SUM(G19:G36)-G25-G27-G30-G35</f>
        <v>4169.697692045495</v>
      </c>
      <c r="H50" s="10"/>
      <c r="I50" s="13">
        <f>SUM(H6:I17)+SUM(I19:I36)-I25-I27-I30-I35</f>
        <v>1080.9968712626844</v>
      </c>
      <c r="J50" s="79"/>
      <c r="K50" s="13">
        <f>SUM(J6:K17)+SUM(K19:K36)-K25-K27-K30-K35</f>
        <v>6262.777413776763</v>
      </c>
      <c r="L50" s="10"/>
      <c r="M50" s="13">
        <f>SUM(L6:M17)+SUM(M19:M36)-M25-M27-M30-M35</f>
        <v>3476.9229902577154</v>
      </c>
      <c r="N50" s="10"/>
      <c r="O50" s="13">
        <f>SUM(N6:O17)+SUM(O19:O36)-O25-O27-O30-O35</f>
        <v>2341.4858300767987</v>
      </c>
      <c r="P50" s="79"/>
      <c r="Q50" s="13">
        <f>SUM(P6:Q17)+SUM(Q19:Q36)-Q25-Q27-Q30-Q35</f>
        <v>13633.690971416443</v>
      </c>
      <c r="R50" s="10"/>
      <c r="S50" s="13">
        <f>SUM(R6:S17)+SUM(S19:S36)-S25-S27-S30-S35</f>
        <v>4137.459704816965</v>
      </c>
      <c r="T50" s="10"/>
      <c r="U50" s="13">
        <f>SUM(T6:U17)+SUM(U19:U36)-U25-U27-U30-U35</f>
        <v>5325.7348118885075</v>
      </c>
      <c r="V50" s="80"/>
    </row>
    <row r="51" spans="1:22" s="4" customFormat="1" ht="21" customHeight="1">
      <c r="A51" s="113" t="s">
        <v>74</v>
      </c>
      <c r="B51" s="79"/>
      <c r="C51" s="13">
        <f>SUM(B6:C17)+SUM(C19:C36)</f>
        <v>16111.82224308114</v>
      </c>
      <c r="D51" s="10"/>
      <c r="E51" s="13">
        <f>SUM(D6:E17)+SUM(E19:E36)</f>
        <v>6905.310917633244</v>
      </c>
      <c r="F51" s="10"/>
      <c r="G51" s="13">
        <f>SUM(F6:G17)+SUM(G19:G36)</f>
        <v>4701.439168083344</v>
      </c>
      <c r="H51" s="10"/>
      <c r="I51" s="13">
        <f>SUM(H6:I17)+SUM(I19:I36)</f>
        <v>1118.629648197434</v>
      </c>
      <c r="J51" s="79"/>
      <c r="K51" s="13">
        <f>SUM(J6:K17)+SUM(K19:K36)</f>
        <v>6746.190566812826</v>
      </c>
      <c r="L51" s="10"/>
      <c r="M51" s="13">
        <f>SUM(L6:M17)+SUM(M19:M36)</f>
        <v>3733.11841367602</v>
      </c>
      <c r="N51" s="10"/>
      <c r="O51" s="13">
        <f>SUM(N6:O17)+SUM(O19:O36)</f>
        <v>2463.577045760715</v>
      </c>
      <c r="P51" s="79"/>
      <c r="Q51" s="13">
        <f>SUM(P6:Q17)+SUM(Q19:Q36)</f>
        <v>14678.707675506292</v>
      </c>
      <c r="R51" s="10"/>
      <c r="S51" s="13">
        <f>SUM(R6:S17)+SUM(S19:S36)</f>
        <v>4210.054545484643</v>
      </c>
      <c r="T51" s="10"/>
      <c r="U51" s="13">
        <f>SUM(T6:U17)+SUM(U19:U36)</f>
        <v>5402.214326304289</v>
      </c>
      <c r="V51" s="80"/>
    </row>
    <row r="52" spans="1:22" s="4" customFormat="1" ht="23.25" customHeight="1" thickBot="1">
      <c r="A52" s="114" t="s">
        <v>60</v>
      </c>
      <c r="B52" s="60"/>
      <c r="C52" s="34">
        <f>SUM(C38:C47)</f>
        <v>424.86400525198235</v>
      </c>
      <c r="D52" s="36"/>
      <c r="E52" s="34">
        <f>SUM(E38:E47)</f>
        <v>285.83879037306394</v>
      </c>
      <c r="F52" s="36"/>
      <c r="G52" s="34">
        <f>SUM(G38:G47)</f>
        <v>57.57218587481349</v>
      </c>
      <c r="H52" s="36"/>
      <c r="I52" s="34">
        <f>SUM(I38:I47)</f>
        <v>95.69115606996662</v>
      </c>
      <c r="J52" s="60"/>
      <c r="K52" s="34">
        <f>SUM(K38:K47)</f>
        <v>191.85070709992755</v>
      </c>
      <c r="L52" s="36"/>
      <c r="M52" s="34">
        <f>SUM(M38:M47)</f>
        <v>80.39827033019905</v>
      </c>
      <c r="N52" s="36"/>
      <c r="O52" s="34">
        <f>SUM(O38:O47)</f>
        <v>22.768963451101783</v>
      </c>
      <c r="P52" s="60"/>
      <c r="Q52" s="34">
        <f>SUM(Q38:Q47)</f>
        <v>417.7675666908076</v>
      </c>
      <c r="R52" s="36"/>
      <c r="S52" s="34">
        <f>SUM(S38:S47)</f>
        <v>54.189862356931116</v>
      </c>
      <c r="T52" s="36"/>
      <c r="U52" s="34">
        <f>SUM(U38:U47)</f>
        <v>132.55250676567417</v>
      </c>
      <c r="V52" s="77"/>
    </row>
    <row r="53" spans="1:22" s="4" customFormat="1" ht="21.75" customHeight="1" thickBot="1">
      <c r="A53" s="126" t="s">
        <v>4</v>
      </c>
      <c r="B53" s="229"/>
      <c r="C53" s="226">
        <f>C51+C52</f>
        <v>16536.686248333124</v>
      </c>
      <c r="D53" s="226"/>
      <c r="E53" s="226">
        <f>E51+E52</f>
        <v>7191.149708006307</v>
      </c>
      <c r="F53" s="226"/>
      <c r="G53" s="226">
        <f>G51+G52</f>
        <v>4759.011353958158</v>
      </c>
      <c r="H53" s="226"/>
      <c r="I53" s="227">
        <f>I51+I52</f>
        <v>1214.3208042674007</v>
      </c>
      <c r="J53" s="228"/>
      <c r="K53" s="81">
        <f>K51+K52</f>
        <v>6938.041273912753</v>
      </c>
      <c r="L53" s="81"/>
      <c r="M53" s="81">
        <f>M51+M52</f>
        <v>3813.516684006219</v>
      </c>
      <c r="N53" s="81"/>
      <c r="O53" s="81">
        <f>O51+O52</f>
        <v>2486.3460092118166</v>
      </c>
      <c r="P53" s="229"/>
      <c r="Q53" s="226">
        <f>Q51+Q52</f>
        <v>15096.475242197099</v>
      </c>
      <c r="R53" s="226"/>
      <c r="S53" s="226">
        <f>S51+S52</f>
        <v>4264.244407841575</v>
      </c>
      <c r="T53" s="226"/>
      <c r="U53" s="227">
        <f>U51+U52</f>
        <v>5534.7668330699635</v>
      </c>
      <c r="V53" s="230"/>
    </row>
    <row r="54" ht="18" customHeight="1">
      <c r="A54" s="6"/>
    </row>
    <row r="55" spans="1:3" ht="12.75">
      <c r="A55" t="s">
        <v>143</v>
      </c>
      <c r="B55" s="185"/>
      <c r="C55" t="s">
        <v>166</v>
      </c>
    </row>
    <row r="57" spans="1:3" ht="12.75">
      <c r="A57" t="s">
        <v>141</v>
      </c>
      <c r="B57" s="187"/>
      <c r="C57" s="156" t="s">
        <v>145</v>
      </c>
    </row>
    <row r="59" spans="1:3" ht="12.75">
      <c r="A59" t="s">
        <v>152</v>
      </c>
      <c r="B59" s="186"/>
      <c r="C59" t="s">
        <v>153</v>
      </c>
    </row>
    <row r="61" spans="1:3" ht="12.75">
      <c r="A61" t="s">
        <v>156</v>
      </c>
      <c r="B61" s="201"/>
      <c r="C61" s="200" t="s">
        <v>157</v>
      </c>
    </row>
    <row r="62" spans="2:3" ht="12.75">
      <c r="B62" s="201"/>
      <c r="C62" s="200" t="s">
        <v>158</v>
      </c>
    </row>
    <row r="64" spans="1:3" ht="12.75">
      <c r="A64" t="s">
        <v>161</v>
      </c>
      <c r="B64" s="204"/>
      <c r="C64" t="s">
        <v>160</v>
      </c>
    </row>
    <row r="66" spans="1:3" ht="12.75">
      <c r="A66" t="s">
        <v>165</v>
      </c>
      <c r="B66" s="206"/>
      <c r="C66" s="205" t="s">
        <v>163</v>
      </c>
    </row>
    <row r="67" spans="2:3" ht="12.75">
      <c r="B67" s="206"/>
      <c r="C67" s="205" t="s">
        <v>164</v>
      </c>
    </row>
  </sheetData>
  <mergeCells count="139">
    <mergeCell ref="B1:U1"/>
    <mergeCell ref="H13:I13"/>
    <mergeCell ref="H14:I14"/>
    <mergeCell ref="F6:G6"/>
    <mergeCell ref="F7:G7"/>
    <mergeCell ref="F14:G14"/>
    <mergeCell ref="B13:C13"/>
    <mergeCell ref="D7:E7"/>
    <mergeCell ref="D8:E8"/>
    <mergeCell ref="D9:E9"/>
    <mergeCell ref="F16:G16"/>
    <mergeCell ref="D16:E16"/>
    <mergeCell ref="D17:E17"/>
    <mergeCell ref="H17:I17"/>
    <mergeCell ref="H16:I16"/>
    <mergeCell ref="B16:C16"/>
    <mergeCell ref="B17:C17"/>
    <mergeCell ref="F17:G17"/>
    <mergeCell ref="T13:U13"/>
    <mergeCell ref="J13:K13"/>
    <mergeCell ref="L13:M13"/>
    <mergeCell ref="B15:C15"/>
    <mergeCell ref="D13:E13"/>
    <mergeCell ref="D14:E14"/>
    <mergeCell ref="D15:E15"/>
    <mergeCell ref="H15:I15"/>
    <mergeCell ref="F15:G15"/>
    <mergeCell ref="F13:G13"/>
    <mergeCell ref="P15:Q15"/>
    <mergeCell ref="N13:O13"/>
    <mergeCell ref="P13:Q13"/>
    <mergeCell ref="R15:S15"/>
    <mergeCell ref="T15:U15"/>
    <mergeCell ref="J15:K15"/>
    <mergeCell ref="L15:M15"/>
    <mergeCell ref="N15:O15"/>
    <mergeCell ref="B14:C14"/>
    <mergeCell ref="P14:Q14"/>
    <mergeCell ref="R14:S14"/>
    <mergeCell ref="T14:U14"/>
    <mergeCell ref="J14:K14"/>
    <mergeCell ref="L14:M14"/>
    <mergeCell ref="N14:O14"/>
    <mergeCell ref="R13:S13"/>
    <mergeCell ref="B12:C12"/>
    <mergeCell ref="P12:Q12"/>
    <mergeCell ref="R12:S12"/>
    <mergeCell ref="H12:I12"/>
    <mergeCell ref="F12:G12"/>
    <mergeCell ref="D12:E12"/>
    <mergeCell ref="T12:U12"/>
    <mergeCell ref="J12:K12"/>
    <mergeCell ref="L12:M12"/>
    <mergeCell ref="N12:O12"/>
    <mergeCell ref="B11:C11"/>
    <mergeCell ref="P11:Q11"/>
    <mergeCell ref="R11:S11"/>
    <mergeCell ref="T11:U11"/>
    <mergeCell ref="J11:K11"/>
    <mergeCell ref="L11:M11"/>
    <mergeCell ref="N11:O11"/>
    <mergeCell ref="H11:I11"/>
    <mergeCell ref="F11:G11"/>
    <mergeCell ref="D11:E11"/>
    <mergeCell ref="B10:C10"/>
    <mergeCell ref="P10:Q10"/>
    <mergeCell ref="R10:S10"/>
    <mergeCell ref="T10:U10"/>
    <mergeCell ref="J10:K10"/>
    <mergeCell ref="L10:M10"/>
    <mergeCell ref="N10:O10"/>
    <mergeCell ref="F10:G10"/>
    <mergeCell ref="H10:I10"/>
    <mergeCell ref="D10:E10"/>
    <mergeCell ref="B9:C9"/>
    <mergeCell ref="P9:Q9"/>
    <mergeCell ref="R9:S9"/>
    <mergeCell ref="T9:U9"/>
    <mergeCell ref="J9:K9"/>
    <mergeCell ref="L9:M9"/>
    <mergeCell ref="N9:O9"/>
    <mergeCell ref="H9:I9"/>
    <mergeCell ref="F9:G9"/>
    <mergeCell ref="B8:C8"/>
    <mergeCell ref="P8:Q8"/>
    <mergeCell ref="R8:S8"/>
    <mergeCell ref="T8:U8"/>
    <mergeCell ref="H8:I8"/>
    <mergeCell ref="F8:G8"/>
    <mergeCell ref="J8:K8"/>
    <mergeCell ref="L8:M8"/>
    <mergeCell ref="N8:O8"/>
    <mergeCell ref="B5:V5"/>
    <mergeCell ref="B7:C7"/>
    <mergeCell ref="P7:Q7"/>
    <mergeCell ref="R7:S7"/>
    <mergeCell ref="T7:U7"/>
    <mergeCell ref="H7:I7"/>
    <mergeCell ref="J7:K7"/>
    <mergeCell ref="L7:M7"/>
    <mergeCell ref="N7:O7"/>
    <mergeCell ref="D6:E6"/>
    <mergeCell ref="D4:E4"/>
    <mergeCell ref="F4:G4"/>
    <mergeCell ref="H4:I4"/>
    <mergeCell ref="J4:K4"/>
    <mergeCell ref="A3:A4"/>
    <mergeCell ref="B3:I3"/>
    <mergeCell ref="P3:U3"/>
    <mergeCell ref="J3:O3"/>
    <mergeCell ref="N4:O4"/>
    <mergeCell ref="P4:Q4"/>
    <mergeCell ref="R4:S4"/>
    <mergeCell ref="T4:U4"/>
    <mergeCell ref="L4:M4"/>
    <mergeCell ref="B4:C4"/>
    <mergeCell ref="N17:O17"/>
    <mergeCell ref="R16:S16"/>
    <mergeCell ref="J16:K16"/>
    <mergeCell ref="L16:M16"/>
    <mergeCell ref="N16:O16"/>
    <mergeCell ref="T6:U6"/>
    <mergeCell ref="J6:K6"/>
    <mergeCell ref="B6:C6"/>
    <mergeCell ref="P6:Q6"/>
    <mergeCell ref="R6:S6"/>
    <mergeCell ref="L6:M6"/>
    <mergeCell ref="N6:O6"/>
    <mergeCell ref="H6:I6"/>
    <mergeCell ref="B37:V37"/>
    <mergeCell ref="B48:V48"/>
    <mergeCell ref="P16:Q16"/>
    <mergeCell ref="T16:U16"/>
    <mergeCell ref="P17:Q17"/>
    <mergeCell ref="R17:S17"/>
    <mergeCell ref="T17:U17"/>
    <mergeCell ref="J17:K17"/>
    <mergeCell ref="B18:V18"/>
    <mergeCell ref="L17:M17"/>
  </mergeCells>
  <printOptions/>
  <pageMargins left="0.37" right="0.41" top="0.68" bottom="0.67" header="0.5" footer="0.47"/>
  <pageSetup fitToHeight="3" fitToWidth="1" horizontalDpi="600" verticalDpi="600" orientation="landscape" paperSize="9" scale="58" r:id="rId3"/>
  <headerFooter alignWithMargins="0">
    <oddHeader>&amp;LEuropean Banking Federation</oddHeader>
    <oddFooter>&amp;CPage &amp;P of &amp;N&amp;R&amp;D</oddFooter>
  </headerFooter>
  <legacyDrawing r:id="rId2"/>
</worksheet>
</file>

<file path=xl/worksheets/sheet3.xml><?xml version="1.0" encoding="utf-8"?>
<worksheet xmlns="http://schemas.openxmlformats.org/spreadsheetml/2006/main" xmlns:r="http://schemas.openxmlformats.org/officeDocument/2006/relationships">
  <dimension ref="A1:B55"/>
  <sheetViews>
    <sheetView workbookViewId="0" topLeftCell="A3">
      <selection activeCell="B58" sqref="B58"/>
    </sheetView>
  </sheetViews>
  <sheetFormatPr defaultColWidth="9.140625" defaultRowHeight="12.75"/>
  <cols>
    <col min="1" max="1" width="12.140625" style="136" customWidth="1"/>
    <col min="2" max="2" width="60.421875" style="136" customWidth="1"/>
    <col min="3" max="16384" width="9.140625" style="136" customWidth="1"/>
  </cols>
  <sheetData>
    <row r="1" ht="12.75">
      <c r="A1" s="136" t="s">
        <v>79</v>
      </c>
    </row>
    <row r="3" spans="1:2" ht="12.75">
      <c r="A3" s="145" t="s">
        <v>19</v>
      </c>
      <c r="B3" s="145" t="s">
        <v>80</v>
      </c>
    </row>
    <row r="4" ht="13.5" thickBot="1"/>
    <row r="5" spans="1:2" ht="39" thickBot="1">
      <c r="A5" s="137" t="s">
        <v>1</v>
      </c>
      <c r="B5" s="138" t="s">
        <v>81</v>
      </c>
    </row>
    <row r="6" spans="1:2" ht="13.5" thickBot="1">
      <c r="A6" s="139" t="s">
        <v>82</v>
      </c>
      <c r="B6" s="140" t="s">
        <v>83</v>
      </c>
    </row>
    <row r="7" spans="1:2" ht="13.5" thickBot="1">
      <c r="A7" s="139" t="s">
        <v>2</v>
      </c>
      <c r="B7" s="140" t="s">
        <v>84</v>
      </c>
    </row>
    <row r="8" spans="1:2" ht="26.25" thickBot="1">
      <c r="A8" s="139" t="s">
        <v>85</v>
      </c>
      <c r="B8" s="140" t="s">
        <v>86</v>
      </c>
    </row>
    <row r="9" spans="1:2" ht="25.5">
      <c r="A9" s="601" t="s">
        <v>87</v>
      </c>
      <c r="B9" s="141" t="s">
        <v>88</v>
      </c>
    </row>
    <row r="10" spans="1:2" ht="12.75">
      <c r="A10" s="602"/>
      <c r="B10" s="141" t="s">
        <v>89</v>
      </c>
    </row>
    <row r="11" spans="1:2" ht="12.75">
      <c r="A11" s="602"/>
      <c r="B11" s="141" t="s">
        <v>90</v>
      </c>
    </row>
    <row r="12" spans="1:2" ht="12.75">
      <c r="A12" s="602"/>
      <c r="B12" s="141" t="s">
        <v>91</v>
      </c>
    </row>
    <row r="13" spans="1:2" ht="13.5" thickBot="1">
      <c r="A13" s="603"/>
      <c r="B13" s="140" t="s">
        <v>92</v>
      </c>
    </row>
    <row r="14" spans="1:2" ht="25.5">
      <c r="A14" s="601" t="s">
        <v>93</v>
      </c>
      <c r="B14" s="141" t="s">
        <v>94</v>
      </c>
    </row>
    <row r="15" spans="1:2" ht="12.75">
      <c r="A15" s="602"/>
      <c r="B15" s="141" t="s">
        <v>95</v>
      </c>
    </row>
    <row r="16" spans="1:2" ht="12.75">
      <c r="A16" s="602"/>
      <c r="B16" s="141" t="s">
        <v>138</v>
      </c>
    </row>
    <row r="17" spans="1:2" ht="12.75">
      <c r="A17" s="602"/>
      <c r="B17" s="141" t="s">
        <v>139</v>
      </c>
    </row>
    <row r="18" spans="1:2" ht="13.5" thickBot="1">
      <c r="A18" s="603"/>
      <c r="B18" s="140" t="s">
        <v>96</v>
      </c>
    </row>
    <row r="19" spans="1:2" ht="25.5">
      <c r="A19" s="601" t="s">
        <v>97</v>
      </c>
      <c r="B19" s="141" t="s">
        <v>98</v>
      </c>
    </row>
    <row r="20" spans="1:2" ht="12.75">
      <c r="A20" s="602"/>
      <c r="B20" s="141" t="s">
        <v>95</v>
      </c>
    </row>
    <row r="21" spans="1:2" ht="12.75">
      <c r="A21" s="602"/>
      <c r="B21" s="141" t="s">
        <v>99</v>
      </c>
    </row>
    <row r="22" spans="1:2" ht="12.75">
      <c r="A22" s="602"/>
      <c r="B22" s="141" t="s">
        <v>100</v>
      </c>
    </row>
    <row r="23" spans="1:2" ht="13.5" thickBot="1">
      <c r="A23" s="603"/>
      <c r="B23" s="140" t="s">
        <v>101</v>
      </c>
    </row>
    <row r="24" spans="1:2" ht="39" thickBot="1">
      <c r="A24" s="139" t="s">
        <v>102</v>
      </c>
      <c r="B24" s="140" t="s">
        <v>103</v>
      </c>
    </row>
    <row r="25" spans="1:2" ht="26.25" thickBot="1">
      <c r="A25" s="139" t="s">
        <v>104</v>
      </c>
      <c r="B25" s="140" t="s">
        <v>140</v>
      </c>
    </row>
    <row r="26" ht="13.5" thickBot="1"/>
    <row r="27" spans="1:2" ht="13.5" thickBot="1">
      <c r="A27" s="146" t="s">
        <v>105</v>
      </c>
      <c r="B27" s="147"/>
    </row>
    <row r="28" spans="1:2" ht="13.5" thickBot="1">
      <c r="A28" s="142" t="s">
        <v>106</v>
      </c>
      <c r="B28" s="143"/>
    </row>
    <row r="29" spans="1:2" ht="38.25">
      <c r="A29" s="598" t="s">
        <v>107</v>
      </c>
      <c r="B29" s="144" t="s">
        <v>108</v>
      </c>
    </row>
    <row r="30" spans="1:2" ht="12.75">
      <c r="A30" s="599"/>
      <c r="B30" s="144" t="s">
        <v>109</v>
      </c>
    </row>
    <row r="31" spans="1:2" ht="25.5">
      <c r="A31" s="599"/>
      <c r="B31" s="144" t="s">
        <v>110</v>
      </c>
    </row>
    <row r="32" spans="1:2" ht="25.5">
      <c r="A32" s="599"/>
      <c r="B32" s="144" t="s">
        <v>111</v>
      </c>
    </row>
    <row r="33" spans="1:2" ht="13.5" thickBot="1">
      <c r="A33" s="600"/>
      <c r="B33" s="143" t="s">
        <v>112</v>
      </c>
    </row>
    <row r="34" spans="1:2" ht="25.5">
      <c r="A34" s="598" t="s">
        <v>113</v>
      </c>
      <c r="B34" s="144" t="s">
        <v>114</v>
      </c>
    </row>
    <row r="35" spans="1:2" ht="13.5" thickBot="1">
      <c r="A35" s="600"/>
      <c r="B35" s="143" t="s">
        <v>115</v>
      </c>
    </row>
    <row r="36" spans="1:2" ht="39" thickBot="1">
      <c r="A36" s="142" t="s">
        <v>116</v>
      </c>
      <c r="B36" s="143" t="s">
        <v>117</v>
      </c>
    </row>
    <row r="37" spans="1:2" ht="39" thickBot="1">
      <c r="A37" s="142" t="s">
        <v>118</v>
      </c>
      <c r="B37" s="143"/>
    </row>
    <row r="38" spans="1:2" ht="25.5">
      <c r="A38" s="598" t="s">
        <v>119</v>
      </c>
      <c r="B38" s="144" t="s">
        <v>120</v>
      </c>
    </row>
    <row r="39" spans="1:2" ht="13.5" thickBot="1">
      <c r="A39" s="600"/>
      <c r="B39" s="143" t="s">
        <v>121</v>
      </c>
    </row>
    <row r="40" spans="1:2" ht="25.5">
      <c r="A40" s="598" t="s">
        <v>122</v>
      </c>
      <c r="B40" s="144" t="s">
        <v>120</v>
      </c>
    </row>
    <row r="41" spans="1:2" ht="13.5" thickBot="1">
      <c r="A41" s="600"/>
      <c r="B41" s="143" t="s">
        <v>123</v>
      </c>
    </row>
    <row r="42" spans="1:2" ht="26.25" thickBot="1">
      <c r="A42" s="142" t="s">
        <v>124</v>
      </c>
      <c r="B42" s="143"/>
    </row>
    <row r="43" spans="1:2" ht="38.25">
      <c r="A43" s="598" t="s">
        <v>125</v>
      </c>
      <c r="B43" s="144" t="s">
        <v>126</v>
      </c>
    </row>
    <row r="44" spans="1:2" ht="12.75">
      <c r="A44" s="599"/>
      <c r="B44" s="144" t="s">
        <v>127</v>
      </c>
    </row>
    <row r="45" spans="1:2" ht="12.75">
      <c r="A45" s="599"/>
      <c r="B45" s="144" t="s">
        <v>128</v>
      </c>
    </row>
    <row r="46" spans="1:2" ht="25.5">
      <c r="A46" s="599"/>
      <c r="B46" s="144" t="s">
        <v>129</v>
      </c>
    </row>
    <row r="47" spans="1:2" ht="12.75">
      <c r="A47" s="599"/>
      <c r="B47" s="144" t="s">
        <v>130</v>
      </c>
    </row>
    <row r="48" spans="1:2" ht="13.5" thickBot="1">
      <c r="A48" s="600"/>
      <c r="B48" s="143" t="s">
        <v>131</v>
      </c>
    </row>
    <row r="49" spans="1:2" ht="38.25">
      <c r="A49" s="598" t="s">
        <v>132</v>
      </c>
      <c r="B49" s="144" t="s">
        <v>133</v>
      </c>
    </row>
    <row r="50" spans="1:2" ht="12.75">
      <c r="A50" s="599"/>
      <c r="B50" s="144" t="s">
        <v>134</v>
      </c>
    </row>
    <row r="51" spans="1:2" ht="12.75">
      <c r="A51" s="599"/>
      <c r="B51" s="144" t="s">
        <v>128</v>
      </c>
    </row>
    <row r="52" spans="1:2" ht="25.5">
      <c r="A52" s="599"/>
      <c r="B52" s="144" t="s">
        <v>135</v>
      </c>
    </row>
    <row r="53" spans="1:2" ht="13.5" thickBot="1">
      <c r="A53" s="600"/>
      <c r="B53" s="143" t="s">
        <v>136</v>
      </c>
    </row>
    <row r="55" ht="12.75">
      <c r="A55" s="136" t="s">
        <v>137</v>
      </c>
    </row>
  </sheetData>
  <mergeCells count="9">
    <mergeCell ref="A9:A13"/>
    <mergeCell ref="A14:A18"/>
    <mergeCell ref="A19:A23"/>
    <mergeCell ref="A29:A33"/>
    <mergeCell ref="A49:A53"/>
    <mergeCell ref="A34:A35"/>
    <mergeCell ref="A38:A39"/>
    <mergeCell ref="A40:A41"/>
    <mergeCell ref="A43:A4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Banking Sector Statistics (2006)</dc:title>
  <dc:subject/>
  <dc:creator>V. Proskurovska</dc:creator>
  <cp:keywords/>
  <dc:description/>
  <cp:lastModifiedBy>Proskurovska</cp:lastModifiedBy>
  <cp:lastPrinted>2008-01-16T09:38:17Z</cp:lastPrinted>
  <dcterms:created xsi:type="dcterms:W3CDTF">2001-02-23T15:41:02Z</dcterms:created>
  <dcterms:modified xsi:type="dcterms:W3CDTF">2008-02-21T14:35:12Z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